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Covers and Summaries\"/>
    </mc:Choice>
  </mc:AlternateContent>
  <bookViews>
    <workbookView xWindow="0" yWindow="0" windowWidth="17970" windowHeight="5205"/>
  </bookViews>
  <sheets>
    <sheet name="FY23 CCCAPSA Raise 9.20.22" sheetId="1" r:id="rId1"/>
  </sheets>
  <definedNames>
    <definedName name="_xlnm.Print_Area" localSheetId="0">'FY23 CCCAPSA Raise 9.20.22'!$A$1:$F$40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9" i="1" l="1"/>
  <c r="K39" i="1"/>
  <c r="K38" i="1" s="1"/>
  <c r="K37" i="1" s="1"/>
  <c r="K36" i="1" s="1"/>
  <c r="K35" i="1" s="1"/>
  <c r="K34" i="1" s="1"/>
  <c r="K33" i="1" s="1"/>
  <c r="K32" i="1" s="1"/>
  <c r="K31" i="1" s="1"/>
  <c r="K30" i="1" s="1"/>
  <c r="K29" i="1" s="1"/>
  <c r="K28" i="1" s="1"/>
  <c r="K27" i="1" s="1"/>
  <c r="K26" i="1" s="1"/>
  <c r="K25" i="1" s="1"/>
  <c r="K24" i="1" s="1"/>
  <c r="K23" i="1" s="1"/>
  <c r="K22" i="1" s="1"/>
  <c r="K21" i="1" s="1"/>
  <c r="K20" i="1" s="1"/>
  <c r="K19" i="1" s="1"/>
  <c r="K18" i="1" s="1"/>
  <c r="K17" i="1" s="1"/>
  <c r="K16" i="1" s="1"/>
  <c r="K15" i="1" s="1"/>
  <c r="K14" i="1" s="1"/>
  <c r="K13" i="1" s="1"/>
  <c r="K12" i="1" s="1"/>
  <c r="K11" i="1" s="1"/>
  <c r="K10" i="1" s="1"/>
  <c r="K9" i="1" s="1"/>
  <c r="K8" i="1" s="1"/>
  <c r="K7" i="1" s="1"/>
  <c r="K6" i="1" s="1"/>
  <c r="K5" i="1" s="1"/>
  <c r="K4" i="1" s="1"/>
  <c r="K3" i="1" s="1"/>
  <c r="K2" i="1" s="1"/>
  <c r="J39" i="1"/>
  <c r="D39" i="1"/>
  <c r="C39" i="1"/>
  <c r="B39" i="1"/>
  <c r="F38" i="1"/>
  <c r="G38" i="1" s="1"/>
  <c r="E38" i="1"/>
  <c r="P38" i="1" s="1"/>
  <c r="F37" i="1"/>
  <c r="G37" i="1" s="1"/>
  <c r="E37" i="1"/>
  <c r="P37" i="1" s="1"/>
  <c r="F36" i="1"/>
  <c r="G36" i="1" s="1"/>
  <c r="E36" i="1"/>
  <c r="P36" i="1" s="1"/>
  <c r="F35" i="1"/>
  <c r="G35" i="1" s="1"/>
  <c r="E35" i="1"/>
  <c r="F34" i="1"/>
  <c r="G34" i="1" s="1"/>
  <c r="E34" i="1"/>
  <c r="P34" i="1" s="1"/>
  <c r="F33" i="1"/>
  <c r="E33" i="1"/>
  <c r="P33" i="1" s="1"/>
  <c r="F32" i="1"/>
  <c r="E32" i="1"/>
  <c r="P32" i="1" s="1"/>
  <c r="F31" i="1"/>
  <c r="E31" i="1"/>
  <c r="P31" i="1" s="1"/>
  <c r="F30" i="1"/>
  <c r="G30" i="1" s="1"/>
  <c r="E30" i="1"/>
  <c r="P30" i="1" s="1"/>
  <c r="F29" i="1"/>
  <c r="G29" i="1" s="1"/>
  <c r="E29" i="1"/>
  <c r="P29" i="1" s="1"/>
  <c r="F28" i="1"/>
  <c r="G28" i="1" s="1"/>
  <c r="E28" i="1"/>
  <c r="P28" i="1" s="1"/>
  <c r="P27" i="1"/>
  <c r="F27" i="1"/>
  <c r="G27" i="1" s="1"/>
  <c r="P26" i="1"/>
  <c r="F26" i="1"/>
  <c r="G26" i="1" s="1"/>
  <c r="F25" i="1"/>
  <c r="G25" i="1" s="1"/>
  <c r="E25" i="1"/>
  <c r="F24" i="1"/>
  <c r="G24" i="1" s="1"/>
  <c r="E24" i="1"/>
  <c r="P24" i="1" s="1"/>
  <c r="F23" i="1"/>
  <c r="E23" i="1"/>
  <c r="P23" i="1" s="1"/>
  <c r="F22" i="1"/>
  <c r="E22" i="1"/>
  <c r="P22" i="1" s="1"/>
  <c r="P21" i="1"/>
  <c r="F21" i="1"/>
  <c r="G21" i="1" s="1"/>
  <c r="F20" i="1"/>
  <c r="G20" i="1" s="1"/>
  <c r="E20" i="1"/>
  <c r="P20" i="1" s="1"/>
  <c r="F19" i="1"/>
  <c r="G19" i="1" s="1"/>
  <c r="E19" i="1"/>
  <c r="P19" i="1" s="1"/>
  <c r="F18" i="1"/>
  <c r="G18" i="1" s="1"/>
  <c r="E18" i="1"/>
  <c r="P18" i="1" s="1"/>
  <c r="F17" i="1"/>
  <c r="G17" i="1" s="1"/>
  <c r="E17" i="1"/>
  <c r="P17" i="1" s="1"/>
  <c r="F16" i="1"/>
  <c r="G16" i="1" s="1"/>
  <c r="E16" i="1"/>
  <c r="F15" i="1"/>
  <c r="G15" i="1" s="1"/>
  <c r="E15" i="1"/>
  <c r="P15" i="1" s="1"/>
  <c r="F14" i="1"/>
  <c r="E14" i="1"/>
  <c r="P14" i="1" s="1"/>
  <c r="P13" i="1"/>
  <c r="F13" i="1"/>
  <c r="E13" i="1"/>
  <c r="F12" i="1"/>
  <c r="G12" i="1" s="1"/>
  <c r="E12" i="1"/>
  <c r="P12" i="1" s="1"/>
  <c r="F11" i="1"/>
  <c r="G11" i="1" s="1"/>
  <c r="E11" i="1"/>
  <c r="P11" i="1" s="1"/>
  <c r="F10" i="1"/>
  <c r="G10" i="1" s="1"/>
  <c r="E10" i="1"/>
  <c r="F9" i="1"/>
  <c r="G9" i="1" s="1"/>
  <c r="E9" i="1"/>
  <c r="P9" i="1" s="1"/>
  <c r="F8" i="1"/>
  <c r="G8" i="1" s="1"/>
  <c r="E8" i="1"/>
  <c r="F7" i="1"/>
  <c r="G7" i="1" s="1"/>
  <c r="E7" i="1"/>
  <c r="P7" i="1" s="1"/>
  <c r="F6" i="1"/>
  <c r="E6" i="1"/>
  <c r="P6" i="1" s="1"/>
  <c r="F5" i="1"/>
  <c r="G5" i="1" s="1"/>
  <c r="E5" i="1"/>
  <c r="P5" i="1" s="1"/>
  <c r="F4" i="1"/>
  <c r="G4" i="1" s="1"/>
  <c r="E4" i="1"/>
  <c r="P4" i="1" s="1"/>
  <c r="F3" i="1"/>
  <c r="G3" i="1" s="1"/>
  <c r="E3" i="1"/>
  <c r="P3" i="1" s="1"/>
  <c r="F2" i="1"/>
  <c r="G2" i="1" s="1"/>
  <c r="E2" i="1"/>
  <c r="G14" i="1" l="1"/>
  <c r="P2" i="1"/>
  <c r="G22" i="1"/>
  <c r="G6" i="1"/>
  <c r="F39" i="1"/>
  <c r="G13" i="1"/>
  <c r="H8" i="1"/>
  <c r="I8" i="1" s="1"/>
  <c r="G31" i="1"/>
  <c r="P10" i="1"/>
  <c r="G32" i="1"/>
  <c r="E39" i="1"/>
  <c r="H22" i="1" s="1"/>
  <c r="I22" i="1" s="1"/>
  <c r="P8" i="1"/>
  <c r="P16" i="1"/>
  <c r="G23" i="1"/>
  <c r="P25" i="1"/>
  <c r="G33" i="1"/>
  <c r="P35" i="1"/>
  <c r="H6" i="1" l="1"/>
  <c r="I6" i="1" s="1"/>
  <c r="O6" i="1" s="1"/>
  <c r="G39" i="1"/>
  <c r="O22" i="1"/>
  <c r="N22" i="1"/>
  <c r="H25" i="1"/>
  <c r="I25" i="1" s="1"/>
  <c r="H23" i="1"/>
  <c r="I23" i="1" s="1"/>
  <c r="H7" i="1"/>
  <c r="I7" i="1" s="1"/>
  <c r="H14" i="1"/>
  <c r="I14" i="1" s="1"/>
  <c r="P39" i="1"/>
  <c r="H32" i="1"/>
  <c r="I32" i="1" s="1"/>
  <c r="H5" i="1"/>
  <c r="I5" i="1" s="1"/>
  <c r="H35" i="1"/>
  <c r="I35" i="1" s="1"/>
  <c r="H33" i="1"/>
  <c r="I33" i="1" s="1"/>
  <c r="H36" i="1"/>
  <c r="I36" i="1" s="1"/>
  <c r="H28" i="1"/>
  <c r="I28" i="1" s="1"/>
  <c r="H17" i="1"/>
  <c r="I17" i="1" s="1"/>
  <c r="H9" i="1"/>
  <c r="I9" i="1" s="1"/>
  <c r="H27" i="1"/>
  <c r="I27" i="1" s="1"/>
  <c r="H26" i="1"/>
  <c r="I26" i="1" s="1"/>
  <c r="H34" i="1"/>
  <c r="I34" i="1" s="1"/>
  <c r="H31" i="1"/>
  <c r="I31" i="1" s="1"/>
  <c r="H21" i="1"/>
  <c r="I21" i="1" s="1"/>
  <c r="H20" i="1"/>
  <c r="I20" i="1" s="1"/>
  <c r="H18" i="1"/>
  <c r="I18" i="1" s="1"/>
  <c r="H4" i="1"/>
  <c r="I4" i="1" s="1"/>
  <c r="H10" i="1"/>
  <c r="I10" i="1" s="1"/>
  <c r="H19" i="1"/>
  <c r="I19" i="1" s="1"/>
  <c r="H15" i="1"/>
  <c r="I15" i="1" s="1"/>
  <c r="H37" i="1"/>
  <c r="I37" i="1" s="1"/>
  <c r="H29" i="1"/>
  <c r="I29" i="1" s="1"/>
  <c r="H3" i="1"/>
  <c r="I3" i="1" s="1"/>
  <c r="H24" i="1"/>
  <c r="I24" i="1" s="1"/>
  <c r="H38" i="1"/>
  <c r="I38" i="1" s="1"/>
  <c r="H30" i="1"/>
  <c r="I30" i="1" s="1"/>
  <c r="H11" i="1"/>
  <c r="I11" i="1" s="1"/>
  <c r="H12" i="1"/>
  <c r="I12" i="1" s="1"/>
  <c r="N6" i="1"/>
  <c r="O8" i="1"/>
  <c r="N8" i="1"/>
  <c r="H16" i="1"/>
  <c r="I16" i="1" s="1"/>
  <c r="H13" i="1"/>
  <c r="I13" i="1" s="1"/>
  <c r="H2" i="1"/>
  <c r="I2" i="1" s="1"/>
  <c r="O26" i="1" l="1"/>
  <c r="N26" i="1"/>
  <c r="I39" i="1"/>
  <c r="N2" i="1"/>
  <c r="O2" i="1"/>
  <c r="N10" i="1"/>
  <c r="O10" i="1"/>
  <c r="N32" i="1"/>
  <c r="O32" i="1"/>
  <c r="O13" i="1"/>
  <c r="N13" i="1"/>
  <c r="O38" i="1"/>
  <c r="N38" i="1"/>
  <c r="N4" i="1"/>
  <c r="O4" i="1"/>
  <c r="O9" i="1"/>
  <c r="N9" i="1"/>
  <c r="O16" i="1"/>
  <c r="N16" i="1"/>
  <c r="O24" i="1"/>
  <c r="N24" i="1"/>
  <c r="N18" i="1"/>
  <c r="O18" i="1"/>
  <c r="O17" i="1"/>
  <c r="N17" i="1"/>
  <c r="O14" i="1"/>
  <c r="N14" i="1"/>
  <c r="O11" i="1"/>
  <c r="N11" i="1"/>
  <c r="O27" i="1"/>
  <c r="N27" i="1"/>
  <c r="O3" i="1"/>
  <c r="N3" i="1"/>
  <c r="N7" i="1"/>
  <c r="O7" i="1"/>
  <c r="O21" i="1"/>
  <c r="N21" i="1"/>
  <c r="N37" i="1"/>
  <c r="O37" i="1"/>
  <c r="N31" i="1"/>
  <c r="O31" i="1"/>
  <c r="O33" i="1"/>
  <c r="N33" i="1"/>
  <c r="O25" i="1"/>
  <c r="N25" i="1"/>
  <c r="O19" i="1"/>
  <c r="N19" i="1"/>
  <c r="N5" i="1"/>
  <c r="O5" i="1"/>
  <c r="O30" i="1"/>
  <c r="N30" i="1"/>
  <c r="N20" i="1"/>
  <c r="O20" i="1"/>
  <c r="O28" i="1"/>
  <c r="N28" i="1"/>
  <c r="N29" i="1"/>
  <c r="O29" i="1"/>
  <c r="O36" i="1"/>
  <c r="N36" i="1"/>
  <c r="O23" i="1"/>
  <c r="N23" i="1"/>
  <c r="O12" i="1"/>
  <c r="N12" i="1"/>
  <c r="N15" i="1"/>
  <c r="O15" i="1"/>
  <c r="N34" i="1"/>
  <c r="O34" i="1"/>
  <c r="O35" i="1"/>
  <c r="N35" i="1"/>
  <c r="O39" i="1" l="1"/>
  <c r="N39" i="1"/>
</calcChain>
</file>

<file path=xl/sharedStrings.xml><?xml version="1.0" encoding="utf-8"?>
<sst xmlns="http://schemas.openxmlformats.org/spreadsheetml/2006/main" count="58" uniqueCount="58">
  <si>
    <t>FY2023 Original Approved Base Award</t>
  </si>
  <si>
    <t>FY2023 Original Approved New FTEs</t>
  </si>
  <si>
    <t>FY2023 Original Approved Salary Increase (11 months)</t>
  </si>
  <si>
    <t>FY Revised Base Salary Increase* (11 months)</t>
  </si>
  <si>
    <t>FY2023 Original Approved Award With Raise Increase</t>
  </si>
  <si>
    <t>FY2023 Revised Award with Base salary increase*</t>
  </si>
  <si>
    <t>Proportion</t>
  </si>
  <si>
    <t>Additional total raise amount not approved</t>
  </si>
  <si>
    <t>Total salary increase funding FY23</t>
  </si>
  <si>
    <t>Annualized salary increase$^</t>
  </si>
  <si>
    <t>Accomack</t>
  </si>
  <si>
    <t>Albemarle</t>
  </si>
  <si>
    <t>Alexandria</t>
  </si>
  <si>
    <t>Arlington</t>
  </si>
  <si>
    <t>Chesapeake</t>
  </si>
  <si>
    <t>Chesterfield</t>
  </si>
  <si>
    <t>Culpeper</t>
  </si>
  <si>
    <t>Fairfax</t>
  </si>
  <si>
    <t>Fauquier</t>
  </si>
  <si>
    <t>Frederick</t>
  </si>
  <si>
    <t>Fredericksburg</t>
  </si>
  <si>
    <t>Gloucester</t>
  </si>
  <si>
    <t>Greensville</t>
  </si>
  <si>
    <t>Halifax County</t>
  </si>
  <si>
    <t>Hampton</t>
  </si>
  <si>
    <t>Hanover</t>
  </si>
  <si>
    <t>Henrico</t>
  </si>
  <si>
    <t>James City</t>
  </si>
  <si>
    <t>Loudoun</t>
  </si>
  <si>
    <t>Lynchburg*</t>
  </si>
  <si>
    <t>Mecklenburg</t>
  </si>
  <si>
    <t>Norfolk</t>
  </si>
  <si>
    <t>Petersburg</t>
  </si>
  <si>
    <t>Portsmouth</t>
  </si>
  <si>
    <t>Prince Edward*</t>
  </si>
  <si>
    <t>Prince George*</t>
  </si>
  <si>
    <t>Prince William</t>
  </si>
  <si>
    <t>Pulaski County</t>
  </si>
  <si>
    <t>Richmond City</t>
  </si>
  <si>
    <t>Rockingham</t>
  </si>
  <si>
    <t>Salem</t>
  </si>
  <si>
    <t>Staunton</t>
  </si>
  <si>
    <t>Suffolk</t>
  </si>
  <si>
    <t>Tazewell County</t>
  </si>
  <si>
    <t>Virginia Beach</t>
  </si>
  <si>
    <t>Westmoreland</t>
  </si>
  <si>
    <t>Wise County</t>
  </si>
  <si>
    <t>* Base salary increase revised 9-19-2022 for Lynchburg, Prince Edward, and Prince George needs approval ($4,347)</t>
  </si>
  <si>
    <t>** FTE amount for Salem needs approval ($75,000)</t>
  </si>
  <si>
    <t>*** Additional salary increase needs approval ($123,225)</t>
  </si>
  <si>
    <t>**** FTE operational costs need approval ($25,002)</t>
  </si>
  <si>
    <t>$^ This amount is more than the amount based on actual salaries.</t>
  </si>
  <si>
    <t>Revised Additional salary increase For Approval***</t>
  </si>
  <si>
    <t>Revised Additional Base Salary Increase For Approval</t>
  </si>
  <si>
    <t>New FTE Amount, For Approval **</t>
  </si>
  <si>
    <t>New FTE Operational Award, For Approval***</t>
  </si>
  <si>
    <t xml:space="preserve">Revised FY2023 Final Award </t>
  </si>
  <si>
    <t>CCCA/PSA Locality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</si>
</sst>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Border="1"/>
    <xf numFmtId="6" fontId="0" fillId="0" borderId="1" xfId="0" applyNumberFormat="1" applyFill="1" applyBorder="1"/>
    <xf numFmtId="164" fontId="0" fillId="2" borderId="1" xfId="1" applyNumberFormat="1" applyFont="1" applyFill="1" applyBorder="1"/>
    <xf numFmtId="164" fontId="0" fillId="0" borderId="1" xfId="1" applyNumberFormat="1" applyFont="1" applyBorder="1"/>
    <xf numFmtId="164" fontId="0" fillId="0" borderId="1" xfId="0" applyNumberFormat="1" applyBorder="1"/>
    <xf numFmtId="6" fontId="0" fillId="3" borderId="1" xfId="0" applyNumberFormat="1" applyFill="1" applyBorder="1"/>
    <xf numFmtId="6" fontId="0" fillId="0" borderId="1" xfId="0" applyNumberFormat="1" applyBorder="1"/>
    <xf numFmtId="8" fontId="0" fillId="0" borderId="1" xfId="0" applyNumberFormat="1" applyBorder="1"/>
    <xf numFmtId="44" fontId="0" fillId="0" borderId="1" xfId="0" applyNumberFormat="1" applyBorder="1"/>
    <xf numFmtId="164" fontId="0" fillId="2" borderId="1" xfId="0" applyNumberFormat="1" applyFill="1" applyBorder="1"/>
    <xf numFmtId="0" fontId="0" fillId="0" borderId="1" xfId="0" applyNumberFormat="1" applyBorder="1"/>
    <xf numFmtId="6" fontId="0" fillId="4" borderId="1" xfId="0" applyNumberFormat="1" applyFill="1" applyBorder="1"/>
    <xf numFmtId="6" fontId="2" fillId="0" borderId="1" xfId="0" applyNumberFormat="1" applyFont="1" applyFill="1" applyBorder="1"/>
    <xf numFmtId="164" fontId="2" fillId="2" borderId="1" xfId="1" applyNumberFormat="1" applyFont="1" applyFill="1" applyBorder="1"/>
    <xf numFmtId="6" fontId="2" fillId="3" borderId="1" xfId="0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tabSelected="1" zoomScaleNormal="100" workbookViewId="0">
      <selection activeCell="B1" sqref="B1"/>
    </sheetView>
  </sheetViews>
  <sheetFormatPr defaultColWidth="9.140625" defaultRowHeight="15" x14ac:dyDescent="0.25"/>
  <cols>
    <col min="1" max="1" width="22.42578125" style="6" customWidth="1"/>
    <col min="2" max="3" width="12.7109375" style="5" customWidth="1"/>
    <col min="4" max="4" width="12.140625" style="6" bestFit="1" customWidth="1"/>
    <col min="5" max="5" width="12.140625" style="6" customWidth="1"/>
    <col min="6" max="7" width="14.42578125" style="6" hidden="1" customWidth="1"/>
    <col min="8" max="8" width="12" style="6" hidden="1" customWidth="1"/>
    <col min="9" max="10" width="13.7109375" style="6" customWidth="1"/>
    <col min="11" max="11" width="13.28515625" style="6" hidden="1" customWidth="1"/>
    <col min="12" max="13" width="13.28515625" style="6" customWidth="1"/>
    <col min="14" max="14" width="12.28515625" style="6" customWidth="1"/>
    <col min="15" max="15" width="11.85546875" style="6" hidden="1" customWidth="1"/>
    <col min="16" max="16" width="0.28515625" style="6" customWidth="1"/>
    <col min="17" max="17" width="9.140625" style="6"/>
    <col min="18" max="18" width="12.5703125" style="6" bestFit="1" customWidth="1"/>
    <col min="19" max="16384" width="9.140625" style="6"/>
  </cols>
  <sheetData>
    <row r="1" spans="1:18" s="5" customFormat="1" ht="58.5" customHeight="1" x14ac:dyDescent="0.25">
      <c r="A1" s="1" t="s">
        <v>57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" t="s">
        <v>6</v>
      </c>
      <c r="I1" s="3" t="s">
        <v>52</v>
      </c>
      <c r="J1" s="3" t="s">
        <v>53</v>
      </c>
      <c r="K1" s="1" t="s">
        <v>7</v>
      </c>
      <c r="L1" s="3" t="s">
        <v>54</v>
      </c>
      <c r="M1" s="3" t="s">
        <v>55</v>
      </c>
      <c r="N1" s="4" t="s">
        <v>56</v>
      </c>
      <c r="O1" s="1" t="s">
        <v>8</v>
      </c>
      <c r="P1" s="1" t="s">
        <v>9</v>
      </c>
    </row>
    <row r="2" spans="1:18" x14ac:dyDescent="0.25">
      <c r="A2" s="6" t="s">
        <v>10</v>
      </c>
      <c r="B2" s="7">
        <v>304440</v>
      </c>
      <c r="C2" s="7"/>
      <c r="D2" s="7">
        <v>8295.83</v>
      </c>
      <c r="E2" s="7">
        <f>D2</f>
        <v>8295.83</v>
      </c>
      <c r="F2" s="7">
        <f>B2+C2+D2</f>
        <v>312735.83</v>
      </c>
      <c r="G2" s="7">
        <f>F2</f>
        <v>312735.83</v>
      </c>
      <c r="H2" s="6">
        <f>E2/E39</f>
        <v>9.3589252989931069E-3</v>
      </c>
      <c r="I2" s="8">
        <f t="shared" ref="I2:I38" si="0">H2*K2</f>
        <v>1153.2535699684256</v>
      </c>
      <c r="J2" s="9"/>
      <c r="K2" s="10">
        <f t="shared" ref="K2:K36" si="1">K3</f>
        <v>123225</v>
      </c>
      <c r="L2" s="10"/>
      <c r="M2" s="10"/>
      <c r="N2" s="11">
        <f t="shared" ref="N2:N38" si="2">F2+I2+J2+L2+M2</f>
        <v>313889.08356996847</v>
      </c>
      <c r="O2" s="12">
        <f>E2+I2</f>
        <v>9449.0835699684249</v>
      </c>
      <c r="P2" s="9">
        <f>(E2/11)*12</f>
        <v>9049.9963636363627</v>
      </c>
      <c r="Q2" s="13"/>
      <c r="R2" s="14"/>
    </row>
    <row r="3" spans="1:18" x14ac:dyDescent="0.25">
      <c r="A3" s="6" t="s">
        <v>11</v>
      </c>
      <c r="B3" s="7">
        <v>1036232</v>
      </c>
      <c r="C3" s="7">
        <v>75000</v>
      </c>
      <c r="D3" s="7">
        <v>34403.370000000003</v>
      </c>
      <c r="E3" s="7">
        <f t="shared" ref="E3:E38" si="3">D3</f>
        <v>34403.370000000003</v>
      </c>
      <c r="F3" s="7">
        <f t="shared" ref="F3:F38" si="4">B3+C3+D3</f>
        <v>1145635.3700000001</v>
      </c>
      <c r="G3" s="7">
        <f t="shared" ref="G3:G38" si="5">F3</f>
        <v>1145635.3700000001</v>
      </c>
      <c r="H3" s="6">
        <f>E3/E39</f>
        <v>3.8812098351053537E-2</v>
      </c>
      <c r="I3" s="8">
        <f t="shared" si="0"/>
        <v>4782.6208193085722</v>
      </c>
      <c r="J3" s="9"/>
      <c r="K3" s="10">
        <f t="shared" si="1"/>
        <v>123225</v>
      </c>
      <c r="L3" s="10"/>
      <c r="M3" s="15">
        <v>4167</v>
      </c>
      <c r="N3" s="11">
        <f t="shared" si="2"/>
        <v>1154584.9908193087</v>
      </c>
      <c r="O3" s="12">
        <f t="shared" ref="O3:O38" si="6">E3+I3</f>
        <v>39185.990819308572</v>
      </c>
      <c r="P3" s="9">
        <f t="shared" ref="P3:P38" si="7">(E3/11)*12</f>
        <v>37530.949090909096</v>
      </c>
    </row>
    <row r="4" spans="1:18" x14ac:dyDescent="0.25">
      <c r="A4" s="6" t="s">
        <v>12</v>
      </c>
      <c r="B4" s="7">
        <v>509228</v>
      </c>
      <c r="C4" s="7"/>
      <c r="D4" s="7">
        <v>13637.17</v>
      </c>
      <c r="E4" s="7">
        <f t="shared" si="3"/>
        <v>13637.17</v>
      </c>
      <c r="F4" s="7">
        <f t="shared" si="4"/>
        <v>522865.17</v>
      </c>
      <c r="G4" s="7">
        <f t="shared" si="5"/>
        <v>522865.17</v>
      </c>
      <c r="H4" s="6">
        <f>E4/E39</f>
        <v>1.5384748158975029E-2</v>
      </c>
      <c r="I4" s="8">
        <f t="shared" si="0"/>
        <v>1895.785591889698</v>
      </c>
      <c r="J4" s="9"/>
      <c r="K4" s="10">
        <f t="shared" si="1"/>
        <v>123225</v>
      </c>
      <c r="L4" s="10"/>
      <c r="M4" s="10"/>
      <c r="N4" s="11">
        <f t="shared" si="2"/>
        <v>524760.95559188968</v>
      </c>
      <c r="O4" s="12">
        <f t="shared" si="6"/>
        <v>15532.955591889699</v>
      </c>
      <c r="P4" s="9">
        <f t="shared" si="7"/>
        <v>14876.912727272727</v>
      </c>
    </row>
    <row r="5" spans="1:18" x14ac:dyDescent="0.25">
      <c r="A5" s="6" t="s">
        <v>13</v>
      </c>
      <c r="B5" s="7">
        <v>458511</v>
      </c>
      <c r="C5" s="7"/>
      <c r="D5" s="7">
        <v>18339.84</v>
      </c>
      <c r="E5" s="7">
        <f t="shared" si="3"/>
        <v>18339.84</v>
      </c>
      <c r="F5" s="7">
        <f t="shared" si="4"/>
        <v>476850.84</v>
      </c>
      <c r="G5" s="7">
        <f t="shared" si="5"/>
        <v>476850.84</v>
      </c>
      <c r="H5" s="6">
        <f>E5/E39</f>
        <v>2.0690056637549917E-2</v>
      </c>
      <c r="I5" s="8">
        <f t="shared" si="0"/>
        <v>2549.5322291620887</v>
      </c>
      <c r="J5" s="9"/>
      <c r="K5" s="10">
        <f t="shared" si="1"/>
        <v>123225</v>
      </c>
      <c r="L5" s="10"/>
      <c r="M5" s="10"/>
      <c r="N5" s="11">
        <f t="shared" si="2"/>
        <v>479400.37222916214</v>
      </c>
      <c r="O5" s="12">
        <f t="shared" si="6"/>
        <v>20889.372229162087</v>
      </c>
      <c r="P5" s="9">
        <f t="shared" si="7"/>
        <v>20007.098181818183</v>
      </c>
    </row>
    <row r="6" spans="1:18" x14ac:dyDescent="0.25">
      <c r="A6" s="6" t="s">
        <v>14</v>
      </c>
      <c r="B6" s="7">
        <v>539041</v>
      </c>
      <c r="C6" s="7"/>
      <c r="D6" s="7">
        <v>18419.5</v>
      </c>
      <c r="E6" s="7">
        <f t="shared" si="3"/>
        <v>18419.5</v>
      </c>
      <c r="F6" s="7">
        <f t="shared" si="4"/>
        <v>557460.5</v>
      </c>
      <c r="G6" s="7">
        <f t="shared" si="5"/>
        <v>557460.5</v>
      </c>
      <c r="H6" s="6">
        <f>E6/E39</f>
        <v>2.0779924919484067E-2</v>
      </c>
      <c r="I6" s="8">
        <f t="shared" si="0"/>
        <v>2560.606248203424</v>
      </c>
      <c r="J6" s="9"/>
      <c r="K6" s="10">
        <f t="shared" si="1"/>
        <v>123225</v>
      </c>
      <c r="L6" s="10"/>
      <c r="M6" s="10"/>
      <c r="N6" s="11">
        <f t="shared" si="2"/>
        <v>560021.10624820343</v>
      </c>
      <c r="O6" s="12">
        <f t="shared" si="6"/>
        <v>20980.106248203425</v>
      </c>
      <c r="P6" s="9">
        <f t="shared" si="7"/>
        <v>20094</v>
      </c>
    </row>
    <row r="7" spans="1:18" x14ac:dyDescent="0.25">
      <c r="A7" s="6" t="s">
        <v>15</v>
      </c>
      <c r="B7" s="7">
        <v>1296009</v>
      </c>
      <c r="C7" s="7"/>
      <c r="D7" s="7">
        <v>34760.5</v>
      </c>
      <c r="E7" s="7">
        <f t="shared" si="3"/>
        <v>34760.5</v>
      </c>
      <c r="F7" s="7">
        <f t="shared" si="4"/>
        <v>1330769.5</v>
      </c>
      <c r="G7" s="7">
        <f t="shared" si="5"/>
        <v>1330769.5</v>
      </c>
      <c r="H7" s="6">
        <f>E7/E39</f>
        <v>3.9214993901231086E-2</v>
      </c>
      <c r="I7" s="8">
        <f t="shared" si="0"/>
        <v>4832.2676234792007</v>
      </c>
      <c r="J7" s="9"/>
      <c r="K7" s="10">
        <f t="shared" si="1"/>
        <v>123225</v>
      </c>
      <c r="L7" s="10"/>
      <c r="M7" s="10"/>
      <c r="N7" s="11">
        <f t="shared" si="2"/>
        <v>1335601.7676234792</v>
      </c>
      <c r="O7" s="12">
        <f t="shared" si="6"/>
        <v>39592.767623479202</v>
      </c>
      <c r="P7" s="9">
        <f t="shared" si="7"/>
        <v>37920.545454545456</v>
      </c>
    </row>
    <row r="8" spans="1:18" x14ac:dyDescent="0.25">
      <c r="A8" s="6" t="s">
        <v>16</v>
      </c>
      <c r="B8" s="7">
        <v>479475</v>
      </c>
      <c r="C8" s="7"/>
      <c r="D8" s="7">
        <v>20291.43</v>
      </c>
      <c r="E8" s="7">
        <f t="shared" si="3"/>
        <v>20291.43</v>
      </c>
      <c r="F8" s="7">
        <f t="shared" si="4"/>
        <v>499766.43</v>
      </c>
      <c r="G8" s="7">
        <f t="shared" si="5"/>
        <v>499766.43</v>
      </c>
      <c r="H8" s="6">
        <f>E8/E39</f>
        <v>2.2891739293084318E-2</v>
      </c>
      <c r="I8" s="8">
        <f t="shared" si="0"/>
        <v>2820.8345743903151</v>
      </c>
      <c r="J8" s="9"/>
      <c r="K8" s="10">
        <f t="shared" si="1"/>
        <v>123225</v>
      </c>
      <c r="L8" s="10"/>
      <c r="M8" s="10"/>
      <c r="N8" s="11">
        <f t="shared" si="2"/>
        <v>502587.26457439031</v>
      </c>
      <c r="O8" s="12">
        <f t="shared" si="6"/>
        <v>23112.264574390316</v>
      </c>
      <c r="P8" s="9">
        <f t="shared" si="7"/>
        <v>22136.105454545454</v>
      </c>
    </row>
    <row r="9" spans="1:18" x14ac:dyDescent="0.25">
      <c r="A9" s="6" t="s">
        <v>17</v>
      </c>
      <c r="B9" s="7">
        <v>816978</v>
      </c>
      <c r="C9" s="7"/>
      <c r="D9" s="7">
        <v>23470.240000000002</v>
      </c>
      <c r="E9" s="7">
        <f t="shared" si="3"/>
        <v>23470.240000000002</v>
      </c>
      <c r="F9" s="7">
        <f t="shared" si="4"/>
        <v>840448.24</v>
      </c>
      <c r="G9" s="7">
        <f t="shared" si="5"/>
        <v>840448.24</v>
      </c>
      <c r="H9" s="6">
        <f>E9/E39</f>
        <v>2.6477907925962801E-2</v>
      </c>
      <c r="I9" s="8">
        <f t="shared" si="0"/>
        <v>3262.7402041767664</v>
      </c>
      <c r="J9" s="9"/>
      <c r="K9" s="10">
        <f t="shared" si="1"/>
        <v>123225</v>
      </c>
      <c r="L9" s="10"/>
      <c r="M9" s="10"/>
      <c r="N9" s="11">
        <f t="shared" si="2"/>
        <v>843710.98020417674</v>
      </c>
      <c r="O9" s="12">
        <f t="shared" si="6"/>
        <v>26732.980204176769</v>
      </c>
      <c r="P9" s="9">
        <f t="shared" si="7"/>
        <v>25603.898181818186</v>
      </c>
    </row>
    <row r="10" spans="1:18" x14ac:dyDescent="0.25">
      <c r="A10" s="6" t="s">
        <v>18</v>
      </c>
      <c r="B10" s="7">
        <v>546382</v>
      </c>
      <c r="C10" s="7"/>
      <c r="D10" s="7">
        <v>20220.7</v>
      </c>
      <c r="E10" s="7">
        <f t="shared" si="3"/>
        <v>20220.7</v>
      </c>
      <c r="F10" s="7">
        <f t="shared" si="4"/>
        <v>566602.69999999995</v>
      </c>
      <c r="G10" s="7">
        <f t="shared" si="5"/>
        <v>566602.69999999995</v>
      </c>
      <c r="H10" s="6">
        <f>E10/E39</f>
        <v>2.2811945374163877E-2</v>
      </c>
      <c r="I10" s="8">
        <f t="shared" si="0"/>
        <v>2811.0019687313438</v>
      </c>
      <c r="J10" s="9"/>
      <c r="K10" s="10">
        <f t="shared" si="1"/>
        <v>123225</v>
      </c>
      <c r="L10" s="10"/>
      <c r="M10" s="10"/>
      <c r="N10" s="11">
        <f t="shared" si="2"/>
        <v>569413.70196873124</v>
      </c>
      <c r="O10" s="12">
        <f t="shared" si="6"/>
        <v>23031.701968731344</v>
      </c>
      <c r="P10" s="9">
        <f t="shared" si="7"/>
        <v>22058.945454545454</v>
      </c>
    </row>
    <row r="11" spans="1:18" x14ac:dyDescent="0.25">
      <c r="A11" s="6" t="s">
        <v>19</v>
      </c>
      <c r="B11" s="7">
        <v>857866</v>
      </c>
      <c r="C11" s="7"/>
      <c r="D11" s="7">
        <v>27481.9</v>
      </c>
      <c r="E11" s="7">
        <f t="shared" si="3"/>
        <v>27481.9</v>
      </c>
      <c r="F11" s="7">
        <f t="shared" si="4"/>
        <v>885347.9</v>
      </c>
      <c r="G11" s="7">
        <f t="shared" si="5"/>
        <v>885347.9</v>
      </c>
      <c r="H11" s="6">
        <f>E11/E39</f>
        <v>3.1003654748759154E-2</v>
      </c>
      <c r="I11" s="8">
        <f t="shared" si="0"/>
        <v>3820.4253564158466</v>
      </c>
      <c r="J11" s="9"/>
      <c r="K11" s="10">
        <f t="shared" si="1"/>
        <v>123225</v>
      </c>
      <c r="L11" s="10"/>
      <c r="M11" s="10"/>
      <c r="N11" s="11">
        <f t="shared" si="2"/>
        <v>889168.32535641582</v>
      </c>
      <c r="O11" s="12">
        <f t="shared" si="6"/>
        <v>31302.325356415848</v>
      </c>
      <c r="P11" s="9">
        <f t="shared" si="7"/>
        <v>29980.254545454547</v>
      </c>
    </row>
    <row r="12" spans="1:18" x14ac:dyDescent="0.25">
      <c r="A12" s="6" t="s">
        <v>20</v>
      </c>
      <c r="B12" s="7">
        <v>1011905</v>
      </c>
      <c r="C12" s="7">
        <v>75000</v>
      </c>
      <c r="D12" s="7">
        <v>43727.93</v>
      </c>
      <c r="E12" s="7">
        <f t="shared" si="3"/>
        <v>43727.93</v>
      </c>
      <c r="F12" s="7">
        <f t="shared" si="4"/>
        <v>1130632.93</v>
      </c>
      <c r="G12" s="7">
        <f t="shared" si="5"/>
        <v>1130632.93</v>
      </c>
      <c r="H12" s="6">
        <f>E12/E39</f>
        <v>4.9331583500336867E-2</v>
      </c>
      <c r="I12" s="8">
        <f t="shared" si="0"/>
        <v>6078.8843768290108</v>
      </c>
      <c r="J12" s="9"/>
      <c r="K12" s="10">
        <f t="shared" si="1"/>
        <v>123225</v>
      </c>
      <c r="L12" s="10"/>
      <c r="M12" s="15">
        <v>4167</v>
      </c>
      <c r="N12" s="11">
        <f t="shared" si="2"/>
        <v>1140878.814376829</v>
      </c>
      <c r="O12" s="12">
        <f t="shared" si="6"/>
        <v>49806.81437682901</v>
      </c>
      <c r="P12" s="9">
        <f t="shared" si="7"/>
        <v>47703.196363636365</v>
      </c>
    </row>
    <row r="13" spans="1:18" x14ac:dyDescent="0.25">
      <c r="A13" s="6" t="s">
        <v>21</v>
      </c>
      <c r="B13" s="7">
        <v>398654</v>
      </c>
      <c r="C13" s="7"/>
      <c r="D13" s="7">
        <v>15331.48</v>
      </c>
      <c r="E13" s="7">
        <f t="shared" si="3"/>
        <v>15331.48</v>
      </c>
      <c r="F13" s="7">
        <f t="shared" si="4"/>
        <v>413985.48</v>
      </c>
      <c r="G13" s="7">
        <f t="shared" si="5"/>
        <v>413985.48</v>
      </c>
      <c r="H13" s="6">
        <f>E13/E39</f>
        <v>1.7296180857491874E-2</v>
      </c>
      <c r="I13" s="8">
        <f t="shared" si="0"/>
        <v>2131.3218861644364</v>
      </c>
      <c r="J13" s="9"/>
      <c r="K13" s="10">
        <f t="shared" si="1"/>
        <v>123225</v>
      </c>
      <c r="L13" s="10"/>
      <c r="M13" s="10"/>
      <c r="N13" s="11">
        <f t="shared" si="2"/>
        <v>416116.80188616441</v>
      </c>
      <c r="O13" s="12">
        <f t="shared" si="6"/>
        <v>17462.801886164438</v>
      </c>
      <c r="P13" s="9">
        <f t="shared" si="7"/>
        <v>16725.250909090908</v>
      </c>
    </row>
    <row r="14" spans="1:18" x14ac:dyDescent="0.25">
      <c r="A14" s="6" t="s">
        <v>22</v>
      </c>
      <c r="B14" s="7">
        <v>355090</v>
      </c>
      <c r="C14" s="7"/>
      <c r="D14" s="7">
        <v>10121.1</v>
      </c>
      <c r="E14" s="7">
        <f t="shared" si="3"/>
        <v>10121.1</v>
      </c>
      <c r="F14" s="7">
        <f t="shared" si="4"/>
        <v>365211.1</v>
      </c>
      <c r="G14" s="7">
        <f t="shared" si="5"/>
        <v>365211.1</v>
      </c>
      <c r="H14" s="6">
        <f>E14/E39</f>
        <v>1.1418100279735617E-2</v>
      </c>
      <c r="I14" s="8">
        <f t="shared" si="0"/>
        <v>1406.9954069704215</v>
      </c>
      <c r="J14" s="9"/>
      <c r="K14" s="10">
        <f t="shared" si="1"/>
        <v>123225</v>
      </c>
      <c r="L14" s="10"/>
      <c r="M14" s="10"/>
      <c r="N14" s="11">
        <f t="shared" si="2"/>
        <v>366618.09540697042</v>
      </c>
      <c r="O14" s="12">
        <f t="shared" si="6"/>
        <v>11528.095406970422</v>
      </c>
      <c r="P14" s="9">
        <f t="shared" si="7"/>
        <v>11041.2</v>
      </c>
    </row>
    <row r="15" spans="1:18" x14ac:dyDescent="0.25">
      <c r="A15" s="6" t="s">
        <v>23</v>
      </c>
      <c r="B15" s="7">
        <v>1173438</v>
      </c>
      <c r="C15" s="7"/>
      <c r="D15" s="7">
        <v>32529.52</v>
      </c>
      <c r="E15" s="7">
        <f t="shared" si="3"/>
        <v>32529.52</v>
      </c>
      <c r="F15" s="7">
        <f t="shared" si="4"/>
        <v>1205967.52</v>
      </c>
      <c r="G15" s="7">
        <f t="shared" si="5"/>
        <v>1205967.52</v>
      </c>
      <c r="H15" s="16">
        <f>E15/E39</f>
        <v>3.6698117932997931E-2</v>
      </c>
      <c r="I15" s="8">
        <f t="shared" si="0"/>
        <v>4522.12558229367</v>
      </c>
      <c r="J15" s="9"/>
      <c r="K15" s="10">
        <f t="shared" si="1"/>
        <v>123225</v>
      </c>
      <c r="L15" s="10"/>
      <c r="M15" s="10"/>
      <c r="N15" s="11">
        <f t="shared" si="2"/>
        <v>1210489.6455822936</v>
      </c>
      <c r="O15" s="12">
        <f t="shared" si="6"/>
        <v>37051.64558229367</v>
      </c>
      <c r="P15" s="9">
        <f t="shared" si="7"/>
        <v>35486.749090909092</v>
      </c>
    </row>
    <row r="16" spans="1:18" x14ac:dyDescent="0.25">
      <c r="A16" s="6" t="s">
        <v>24</v>
      </c>
      <c r="B16" s="7">
        <v>2046348</v>
      </c>
      <c r="C16" s="7"/>
      <c r="D16" s="7">
        <v>50980.82</v>
      </c>
      <c r="E16" s="7">
        <f t="shared" si="3"/>
        <v>50980.82</v>
      </c>
      <c r="F16" s="7">
        <f t="shared" si="4"/>
        <v>2097328.8199999998</v>
      </c>
      <c r="G16" s="7">
        <f t="shared" si="5"/>
        <v>2097328.8199999998</v>
      </c>
      <c r="H16" s="6">
        <f>E16/E39</f>
        <v>5.7513917963773815E-2</v>
      </c>
      <c r="I16" s="8">
        <f t="shared" si="0"/>
        <v>7087.1525410860286</v>
      </c>
      <c r="J16" s="9"/>
      <c r="K16" s="10">
        <f t="shared" si="1"/>
        <v>123225</v>
      </c>
      <c r="L16" s="10"/>
      <c r="M16" s="10"/>
      <c r="N16" s="11">
        <f t="shared" si="2"/>
        <v>2104415.9725410859</v>
      </c>
      <c r="O16" s="12">
        <f t="shared" si="6"/>
        <v>58067.972541086026</v>
      </c>
      <c r="P16" s="9">
        <f t="shared" si="7"/>
        <v>55615.44</v>
      </c>
    </row>
    <row r="17" spans="1:16" x14ac:dyDescent="0.25">
      <c r="A17" s="6" t="s">
        <v>25</v>
      </c>
      <c r="B17" s="7">
        <v>377511</v>
      </c>
      <c r="C17" s="7"/>
      <c r="D17" s="7">
        <v>14977</v>
      </c>
      <c r="E17" s="7">
        <f t="shared" si="3"/>
        <v>14977</v>
      </c>
      <c r="F17" s="7">
        <f t="shared" si="4"/>
        <v>392488</v>
      </c>
      <c r="G17" s="7">
        <f t="shared" si="5"/>
        <v>392488</v>
      </c>
      <c r="H17" s="6">
        <f>E17/E39</f>
        <v>1.689627489992198E-2</v>
      </c>
      <c r="I17" s="8">
        <f t="shared" si="0"/>
        <v>2082.0434745428861</v>
      </c>
      <c r="J17" s="9"/>
      <c r="K17" s="10">
        <f t="shared" si="1"/>
        <v>123225</v>
      </c>
      <c r="L17" s="10"/>
      <c r="M17" s="10"/>
      <c r="N17" s="11">
        <f t="shared" si="2"/>
        <v>394570.04347454291</v>
      </c>
      <c r="O17" s="12">
        <f t="shared" si="6"/>
        <v>17059.043474542887</v>
      </c>
      <c r="P17" s="9">
        <f t="shared" si="7"/>
        <v>16338.545454545454</v>
      </c>
    </row>
    <row r="18" spans="1:16" x14ac:dyDescent="0.25">
      <c r="A18" s="6" t="s">
        <v>26</v>
      </c>
      <c r="B18" s="7">
        <v>1267153</v>
      </c>
      <c r="C18" s="7">
        <v>75000</v>
      </c>
      <c r="D18" s="7">
        <v>46242.85</v>
      </c>
      <c r="E18" s="7">
        <f t="shared" si="3"/>
        <v>46242.85</v>
      </c>
      <c r="F18" s="7">
        <f t="shared" si="4"/>
        <v>1388395.85</v>
      </c>
      <c r="G18" s="7">
        <f t="shared" si="5"/>
        <v>1388395.85</v>
      </c>
      <c r="H18" s="6">
        <f>E18/E39</f>
        <v>5.2168785855368702E-2</v>
      </c>
      <c r="I18" s="8">
        <f t="shared" si="0"/>
        <v>6428.4986370278084</v>
      </c>
      <c r="J18" s="9"/>
      <c r="K18" s="10">
        <f t="shared" si="1"/>
        <v>123225</v>
      </c>
      <c r="L18" s="10"/>
      <c r="M18" s="15">
        <v>4167</v>
      </c>
      <c r="N18" s="11">
        <f t="shared" si="2"/>
        <v>1398991.3486370279</v>
      </c>
      <c r="O18" s="12">
        <f t="shared" si="6"/>
        <v>52671.348637027804</v>
      </c>
      <c r="P18" s="9">
        <f t="shared" si="7"/>
        <v>50446.745454545453</v>
      </c>
    </row>
    <row r="19" spans="1:16" x14ac:dyDescent="0.25">
      <c r="A19" s="6" t="s">
        <v>27</v>
      </c>
      <c r="B19" s="7">
        <v>767285</v>
      </c>
      <c r="C19" s="7"/>
      <c r="D19" s="7">
        <v>21897.7</v>
      </c>
      <c r="E19" s="7">
        <f t="shared" si="3"/>
        <v>21897.7</v>
      </c>
      <c r="F19" s="7">
        <f t="shared" si="4"/>
        <v>789182.7</v>
      </c>
      <c r="G19" s="7">
        <f t="shared" si="5"/>
        <v>789182.7</v>
      </c>
      <c r="H19" s="6">
        <f>E19/E39</f>
        <v>2.4703849828137912E-2</v>
      </c>
      <c r="I19" s="8">
        <f t="shared" si="0"/>
        <v>3044.1318950722944</v>
      </c>
      <c r="J19" s="9"/>
      <c r="K19" s="10">
        <f t="shared" si="1"/>
        <v>123225</v>
      </c>
      <c r="L19" s="10"/>
      <c r="M19" s="10"/>
      <c r="N19" s="11">
        <f t="shared" si="2"/>
        <v>792226.83189507225</v>
      </c>
      <c r="O19" s="12">
        <f t="shared" si="6"/>
        <v>24941.831895072297</v>
      </c>
      <c r="P19" s="9">
        <f t="shared" si="7"/>
        <v>23888.400000000001</v>
      </c>
    </row>
    <row r="20" spans="1:16" x14ac:dyDescent="0.25">
      <c r="A20" s="6" t="s">
        <v>28</v>
      </c>
      <c r="B20" s="7">
        <v>706898</v>
      </c>
      <c r="C20" s="7"/>
      <c r="D20" s="7">
        <v>21649.1</v>
      </c>
      <c r="E20" s="7">
        <f t="shared" si="3"/>
        <v>21649.1</v>
      </c>
      <c r="F20" s="7">
        <f t="shared" si="4"/>
        <v>728547.1</v>
      </c>
      <c r="G20" s="7">
        <f t="shared" si="5"/>
        <v>728547.1</v>
      </c>
      <c r="H20" s="6">
        <f>E20/E39</f>
        <v>2.4423392197095606E-2</v>
      </c>
      <c r="I20" s="8">
        <f t="shared" si="0"/>
        <v>3009.5725034871061</v>
      </c>
      <c r="J20" s="9"/>
      <c r="K20" s="10">
        <f t="shared" si="1"/>
        <v>123225</v>
      </c>
      <c r="L20" s="10"/>
      <c r="M20" s="10"/>
      <c r="N20" s="11">
        <f t="shared" si="2"/>
        <v>731556.67250348709</v>
      </c>
      <c r="O20" s="12">
        <f t="shared" si="6"/>
        <v>24658.672503487105</v>
      </c>
      <c r="P20" s="9">
        <f t="shared" si="7"/>
        <v>23617.199999999997</v>
      </c>
    </row>
    <row r="21" spans="1:16" x14ac:dyDescent="0.25">
      <c r="A21" s="6" t="s">
        <v>29</v>
      </c>
      <c r="B21" s="7">
        <v>783537</v>
      </c>
      <c r="C21" s="7"/>
      <c r="D21" s="7">
        <v>20602.22</v>
      </c>
      <c r="E21" s="17">
        <v>21238</v>
      </c>
      <c r="F21" s="7">
        <f t="shared" si="4"/>
        <v>804139.22</v>
      </c>
      <c r="G21" s="17">
        <f>F21+J21</f>
        <v>804775.22</v>
      </c>
      <c r="H21" s="6">
        <f>E21/E39</f>
        <v>2.3959610491055817E-2</v>
      </c>
      <c r="I21" s="8">
        <f t="shared" si="0"/>
        <v>2952.423002760353</v>
      </c>
      <c r="J21" s="8">
        <v>636</v>
      </c>
      <c r="K21" s="10">
        <f t="shared" si="1"/>
        <v>123225</v>
      </c>
      <c r="L21" s="10"/>
      <c r="M21" s="10"/>
      <c r="N21" s="11">
        <f t="shared" si="2"/>
        <v>807727.64300276036</v>
      </c>
      <c r="O21" s="12">
        <f t="shared" si="6"/>
        <v>24190.423002760352</v>
      </c>
      <c r="P21" s="9">
        <f t="shared" si="7"/>
        <v>23168.727272727272</v>
      </c>
    </row>
    <row r="22" spans="1:16" x14ac:dyDescent="0.25">
      <c r="A22" s="6" t="s">
        <v>30</v>
      </c>
      <c r="B22" s="7">
        <v>433705</v>
      </c>
      <c r="C22" s="7"/>
      <c r="D22" s="7">
        <v>13146.47</v>
      </c>
      <c r="E22" s="7">
        <f t="shared" si="3"/>
        <v>13146.47</v>
      </c>
      <c r="F22" s="7">
        <f t="shared" si="4"/>
        <v>446851.47</v>
      </c>
      <c r="G22" s="7">
        <f t="shared" si="5"/>
        <v>446851.47</v>
      </c>
      <c r="H22" s="6">
        <f>E22/E39</f>
        <v>1.4831165859890317E-2</v>
      </c>
      <c r="I22" s="8">
        <f t="shared" si="0"/>
        <v>1827.5704130849842</v>
      </c>
      <c r="J22" s="9"/>
      <c r="K22" s="10">
        <f t="shared" si="1"/>
        <v>123225</v>
      </c>
      <c r="L22" s="10"/>
      <c r="M22" s="10"/>
      <c r="N22" s="11">
        <f t="shared" si="2"/>
        <v>448679.04041308496</v>
      </c>
      <c r="O22" s="12">
        <f t="shared" si="6"/>
        <v>14974.040413084984</v>
      </c>
      <c r="P22" s="9">
        <f t="shared" si="7"/>
        <v>14341.603636363634</v>
      </c>
    </row>
    <row r="23" spans="1:16" x14ac:dyDescent="0.25">
      <c r="A23" s="6" t="s">
        <v>31</v>
      </c>
      <c r="B23" s="7">
        <v>1281885</v>
      </c>
      <c r="C23" s="7"/>
      <c r="D23" s="7">
        <v>41120.199999999997</v>
      </c>
      <c r="E23" s="7">
        <f t="shared" si="3"/>
        <v>41120.199999999997</v>
      </c>
      <c r="F23" s="7">
        <f t="shared" si="4"/>
        <v>1323005.2</v>
      </c>
      <c r="G23" s="7">
        <f t="shared" si="5"/>
        <v>1323005.2</v>
      </c>
      <c r="H23" s="6">
        <f>E23/E39</f>
        <v>4.6389677715148007E-2</v>
      </c>
      <c r="I23" s="8">
        <f t="shared" si="0"/>
        <v>5716.3680364491129</v>
      </c>
      <c r="J23" s="9"/>
      <c r="K23" s="10">
        <f t="shared" si="1"/>
        <v>123225</v>
      </c>
      <c r="L23" s="10"/>
      <c r="M23" s="10"/>
      <c r="N23" s="11">
        <f t="shared" si="2"/>
        <v>1328721.5680364491</v>
      </c>
      <c r="O23" s="12">
        <f t="shared" si="6"/>
        <v>46836.568036449113</v>
      </c>
      <c r="P23" s="9">
        <f t="shared" si="7"/>
        <v>44858.399999999994</v>
      </c>
    </row>
    <row r="24" spans="1:16" x14ac:dyDescent="0.25">
      <c r="A24" s="6" t="s">
        <v>32</v>
      </c>
      <c r="B24" s="7">
        <v>509790</v>
      </c>
      <c r="C24" s="7"/>
      <c r="D24" s="7">
        <v>15852.51</v>
      </c>
      <c r="E24" s="7">
        <f t="shared" si="3"/>
        <v>15852.51</v>
      </c>
      <c r="F24" s="7">
        <f t="shared" si="4"/>
        <v>525642.51</v>
      </c>
      <c r="G24" s="7">
        <f t="shared" si="5"/>
        <v>525642.51</v>
      </c>
      <c r="H24" s="6">
        <f>E24/E39</f>
        <v>1.788397989008227E-2</v>
      </c>
      <c r="I24" s="8">
        <f t="shared" si="0"/>
        <v>2203.7534219553877</v>
      </c>
      <c r="J24" s="9"/>
      <c r="K24" s="10">
        <f t="shared" si="1"/>
        <v>123225</v>
      </c>
      <c r="L24" s="10"/>
      <c r="M24" s="10"/>
      <c r="N24" s="11">
        <f t="shared" si="2"/>
        <v>527846.2634219554</v>
      </c>
      <c r="O24" s="12">
        <f t="shared" si="6"/>
        <v>18056.263421955387</v>
      </c>
      <c r="P24" s="9">
        <f t="shared" si="7"/>
        <v>17293.647272727274</v>
      </c>
    </row>
    <row r="25" spans="1:16" x14ac:dyDescent="0.25">
      <c r="A25" s="6" t="s">
        <v>33</v>
      </c>
      <c r="B25" s="7">
        <v>584189</v>
      </c>
      <c r="C25" s="7"/>
      <c r="D25" s="7">
        <v>15785.73</v>
      </c>
      <c r="E25" s="7">
        <f t="shared" si="3"/>
        <v>15785.73</v>
      </c>
      <c r="F25" s="7">
        <f t="shared" si="4"/>
        <v>599974.73</v>
      </c>
      <c r="G25" s="7">
        <f t="shared" si="5"/>
        <v>599974.73</v>
      </c>
      <c r="H25" s="6">
        <f>E25/E39</f>
        <v>1.7808642156369459E-2</v>
      </c>
      <c r="I25" s="8">
        <f t="shared" si="0"/>
        <v>2194.4699297186266</v>
      </c>
      <c r="J25" s="9"/>
      <c r="K25" s="10">
        <f t="shared" si="1"/>
        <v>123225</v>
      </c>
      <c r="L25" s="10"/>
      <c r="M25" s="10"/>
      <c r="N25" s="11">
        <f t="shared" si="2"/>
        <v>602169.19992971863</v>
      </c>
      <c r="O25" s="12">
        <f t="shared" si="6"/>
        <v>17980.199929718627</v>
      </c>
      <c r="P25" s="9">
        <f t="shared" si="7"/>
        <v>17220.796363636364</v>
      </c>
    </row>
    <row r="26" spans="1:16" x14ac:dyDescent="0.25">
      <c r="A26" s="6" t="s">
        <v>34</v>
      </c>
      <c r="B26" s="7">
        <v>660596</v>
      </c>
      <c r="C26" s="7"/>
      <c r="D26" s="7">
        <v>20628.07</v>
      </c>
      <c r="E26" s="17">
        <v>21178</v>
      </c>
      <c r="F26" s="7">
        <f t="shared" si="4"/>
        <v>681224.07</v>
      </c>
      <c r="G26" s="17">
        <f>F26+J26</f>
        <v>681774.07</v>
      </c>
      <c r="H26" s="6">
        <f>E26/E39</f>
        <v>2.3891921601825978E-2</v>
      </c>
      <c r="I26" s="8">
        <f t="shared" si="0"/>
        <v>2944.0820393850063</v>
      </c>
      <c r="J26" s="8">
        <v>550</v>
      </c>
      <c r="K26" s="10">
        <f t="shared" si="1"/>
        <v>123225</v>
      </c>
      <c r="L26" s="10"/>
      <c r="M26" s="10"/>
      <c r="N26" s="11">
        <f t="shared" si="2"/>
        <v>684718.15203938494</v>
      </c>
      <c r="O26" s="12">
        <f t="shared" si="6"/>
        <v>24122.082039385008</v>
      </c>
      <c r="P26" s="9">
        <f t="shared" si="7"/>
        <v>23103.272727272728</v>
      </c>
    </row>
    <row r="27" spans="1:16" x14ac:dyDescent="0.25">
      <c r="A27" s="6" t="s">
        <v>35</v>
      </c>
      <c r="B27" s="7">
        <v>721437</v>
      </c>
      <c r="C27" s="7"/>
      <c r="D27" s="7">
        <v>22916.67</v>
      </c>
      <c r="E27" s="17">
        <v>26078</v>
      </c>
      <c r="F27" s="7">
        <f t="shared" si="4"/>
        <v>744353.67</v>
      </c>
      <c r="G27" s="17">
        <f>F27+J27</f>
        <v>747514.67</v>
      </c>
      <c r="H27" s="6">
        <f>E27/E39</f>
        <v>2.9419847555596273E-2</v>
      </c>
      <c r="I27" s="8">
        <f t="shared" si="0"/>
        <v>3625.2607150383506</v>
      </c>
      <c r="J27" s="8">
        <v>3161</v>
      </c>
      <c r="K27" s="10">
        <f t="shared" si="1"/>
        <v>123225</v>
      </c>
      <c r="L27" s="10"/>
      <c r="M27" s="10"/>
      <c r="N27" s="11">
        <f t="shared" si="2"/>
        <v>751139.93071503844</v>
      </c>
      <c r="O27" s="12">
        <f t="shared" si="6"/>
        <v>29703.260715038352</v>
      </c>
      <c r="P27" s="9">
        <f t="shared" si="7"/>
        <v>28448.727272727272</v>
      </c>
    </row>
    <row r="28" spans="1:16" x14ac:dyDescent="0.25">
      <c r="A28" s="6" t="s">
        <v>36</v>
      </c>
      <c r="B28" s="7">
        <v>1114578</v>
      </c>
      <c r="C28" s="7"/>
      <c r="D28" s="7">
        <v>27937.09</v>
      </c>
      <c r="E28" s="7">
        <f t="shared" si="3"/>
        <v>27937.09</v>
      </c>
      <c r="F28" s="7">
        <f t="shared" si="4"/>
        <v>1142515.0900000001</v>
      </c>
      <c r="G28" s="7">
        <f t="shared" si="5"/>
        <v>1142515.0900000001</v>
      </c>
      <c r="H28" s="6">
        <f>E28/E39</f>
        <v>3.1517176506901334E-2</v>
      </c>
      <c r="I28" s="8">
        <f t="shared" si="0"/>
        <v>3883.7040750629171</v>
      </c>
      <c r="J28" s="9"/>
      <c r="K28" s="10">
        <f t="shared" si="1"/>
        <v>123225</v>
      </c>
      <c r="L28" s="10"/>
      <c r="M28" s="10"/>
      <c r="N28" s="11">
        <f t="shared" si="2"/>
        <v>1146398.794075063</v>
      </c>
      <c r="O28" s="12">
        <f t="shared" si="6"/>
        <v>31820.794075062917</v>
      </c>
      <c r="P28" s="9">
        <f t="shared" si="7"/>
        <v>30476.825454545455</v>
      </c>
    </row>
    <row r="29" spans="1:16" x14ac:dyDescent="0.25">
      <c r="A29" s="6" t="s">
        <v>37</v>
      </c>
      <c r="B29" s="7">
        <v>887948</v>
      </c>
      <c r="C29" s="7">
        <v>75000</v>
      </c>
      <c r="D29" s="7">
        <v>22120.400000000001</v>
      </c>
      <c r="E29" s="7">
        <f t="shared" si="3"/>
        <v>22120.400000000001</v>
      </c>
      <c r="F29" s="7">
        <f t="shared" si="4"/>
        <v>985068.4</v>
      </c>
      <c r="G29" s="7">
        <f t="shared" si="5"/>
        <v>985068.4</v>
      </c>
      <c r="H29" s="6">
        <f>E29/E39</f>
        <v>2.4955088421996004E-2</v>
      </c>
      <c r="I29" s="8">
        <f t="shared" si="0"/>
        <v>3075.0907708004574</v>
      </c>
      <c r="J29" s="9"/>
      <c r="K29" s="10">
        <f t="shared" si="1"/>
        <v>123225</v>
      </c>
      <c r="L29" s="10"/>
      <c r="M29" s="15">
        <v>4167</v>
      </c>
      <c r="N29" s="11">
        <f t="shared" si="2"/>
        <v>992310.4907708005</v>
      </c>
      <c r="O29" s="12">
        <f t="shared" si="6"/>
        <v>25195.490770800458</v>
      </c>
      <c r="P29" s="9">
        <f t="shared" si="7"/>
        <v>24131.345454545455</v>
      </c>
    </row>
    <row r="30" spans="1:16" x14ac:dyDescent="0.25">
      <c r="A30" s="6" t="s">
        <v>38</v>
      </c>
      <c r="B30" s="7">
        <v>1208249</v>
      </c>
      <c r="C30" s="7"/>
      <c r="D30" s="7">
        <v>39632.129999999997</v>
      </c>
      <c r="E30" s="7">
        <f t="shared" si="3"/>
        <v>39632.129999999997</v>
      </c>
      <c r="F30" s="7">
        <f t="shared" si="4"/>
        <v>1247881.1299999999</v>
      </c>
      <c r="G30" s="7">
        <f t="shared" si="5"/>
        <v>1247881.1299999999</v>
      </c>
      <c r="H30" s="6">
        <f>E30/E39</f>
        <v>4.47109142918772E-2</v>
      </c>
      <c r="I30" s="8">
        <f t="shared" si="0"/>
        <v>5509.5024136165684</v>
      </c>
      <c r="J30" s="9"/>
      <c r="K30" s="10">
        <f t="shared" si="1"/>
        <v>123225</v>
      </c>
      <c r="L30" s="10"/>
      <c r="M30" s="10"/>
      <c r="N30" s="11">
        <f t="shared" si="2"/>
        <v>1253390.6324136164</v>
      </c>
      <c r="O30" s="12">
        <f t="shared" si="6"/>
        <v>45141.632413616564</v>
      </c>
      <c r="P30" s="9">
        <f t="shared" si="7"/>
        <v>43235.050909090904</v>
      </c>
    </row>
    <row r="31" spans="1:16" x14ac:dyDescent="0.25">
      <c r="A31" s="6" t="s">
        <v>39</v>
      </c>
      <c r="B31" s="7">
        <v>463620</v>
      </c>
      <c r="C31" s="7"/>
      <c r="D31" s="7">
        <v>14606.99</v>
      </c>
      <c r="E31" s="7">
        <f t="shared" si="3"/>
        <v>14606.99</v>
      </c>
      <c r="F31" s="7">
        <f t="shared" si="4"/>
        <v>478226.99</v>
      </c>
      <c r="G31" s="7">
        <f t="shared" si="5"/>
        <v>478226.99</v>
      </c>
      <c r="H31" s="6">
        <f>E31/E39</f>
        <v>1.6478848801523092E-2</v>
      </c>
      <c r="I31" s="8">
        <f t="shared" si="0"/>
        <v>2030.6061435676829</v>
      </c>
      <c r="J31" s="9"/>
      <c r="K31" s="10">
        <f t="shared" si="1"/>
        <v>123225</v>
      </c>
      <c r="L31" s="10"/>
      <c r="M31" s="10"/>
      <c r="N31" s="11">
        <f t="shared" si="2"/>
        <v>480257.5961435677</v>
      </c>
      <c r="O31" s="12">
        <f t="shared" si="6"/>
        <v>16637.596143567684</v>
      </c>
      <c r="P31" s="9">
        <f t="shared" si="7"/>
        <v>15934.898181818182</v>
      </c>
    </row>
    <row r="32" spans="1:16" x14ac:dyDescent="0.25">
      <c r="A32" s="6" t="s">
        <v>40</v>
      </c>
      <c r="B32" s="7">
        <v>884994</v>
      </c>
      <c r="C32" s="7"/>
      <c r="D32" s="7">
        <v>23233.15</v>
      </c>
      <c r="E32" s="7">
        <f t="shared" si="3"/>
        <v>23233.15</v>
      </c>
      <c r="F32" s="7">
        <f t="shared" si="4"/>
        <v>908227.15</v>
      </c>
      <c r="G32" s="7">
        <f t="shared" si="5"/>
        <v>908227.15</v>
      </c>
      <c r="H32" s="6">
        <f>E32/E39</f>
        <v>2.6210435280171085E-2</v>
      </c>
      <c r="I32" s="8">
        <f t="shared" si="0"/>
        <v>3229.7808873990821</v>
      </c>
      <c r="J32" s="9"/>
      <c r="K32" s="10">
        <f t="shared" si="1"/>
        <v>123225</v>
      </c>
      <c r="L32" s="15">
        <v>75000</v>
      </c>
      <c r="M32" s="15">
        <v>4167</v>
      </c>
      <c r="N32" s="11">
        <f t="shared" si="2"/>
        <v>990623.93088739912</v>
      </c>
      <c r="O32" s="12">
        <f t="shared" si="6"/>
        <v>26462.930887399085</v>
      </c>
      <c r="P32" s="9">
        <f t="shared" si="7"/>
        <v>25345.254545454547</v>
      </c>
    </row>
    <row r="33" spans="1:16" x14ac:dyDescent="0.25">
      <c r="A33" s="6" t="s">
        <v>41</v>
      </c>
      <c r="B33" s="7">
        <v>862051</v>
      </c>
      <c r="C33" s="7">
        <v>75000</v>
      </c>
      <c r="D33" s="7">
        <v>24005.67</v>
      </c>
      <c r="E33" s="7">
        <f t="shared" si="3"/>
        <v>24005.67</v>
      </c>
      <c r="F33" s="7">
        <f t="shared" si="4"/>
        <v>961056.67</v>
      </c>
      <c r="G33" s="7">
        <f t="shared" si="5"/>
        <v>961056.67</v>
      </c>
      <c r="H33" s="6">
        <f>E33/E39</f>
        <v>2.7081952291968352E-2</v>
      </c>
      <c r="I33" s="8">
        <f t="shared" si="0"/>
        <v>3337.1735711778001</v>
      </c>
      <c r="J33" s="9"/>
      <c r="K33" s="10">
        <f t="shared" si="1"/>
        <v>123225</v>
      </c>
      <c r="L33" s="10"/>
      <c r="M33" s="15">
        <v>4167</v>
      </c>
      <c r="N33" s="11">
        <f t="shared" si="2"/>
        <v>968560.8435711778</v>
      </c>
      <c r="O33" s="12">
        <f t="shared" si="6"/>
        <v>27342.8435711778</v>
      </c>
      <c r="P33" s="9">
        <f t="shared" si="7"/>
        <v>26188.003636363635</v>
      </c>
    </row>
    <row r="34" spans="1:16" x14ac:dyDescent="0.25">
      <c r="A34" s="6" t="s">
        <v>42</v>
      </c>
      <c r="B34" s="7">
        <v>236542</v>
      </c>
      <c r="C34" s="7"/>
      <c r="D34" s="7">
        <v>9611.2000000000007</v>
      </c>
      <c r="E34" s="7">
        <f t="shared" si="3"/>
        <v>9611.2000000000007</v>
      </c>
      <c r="F34" s="7">
        <f t="shared" si="4"/>
        <v>246153.2</v>
      </c>
      <c r="G34" s="7">
        <f t="shared" si="5"/>
        <v>246153.2</v>
      </c>
      <c r="H34" s="6">
        <f>E34/E39</f>
        <v>1.0842857536097358E-2</v>
      </c>
      <c r="I34" s="8">
        <f t="shared" si="0"/>
        <v>1336.111119885597</v>
      </c>
      <c r="J34" s="9"/>
      <c r="K34" s="10">
        <f t="shared" si="1"/>
        <v>123225</v>
      </c>
      <c r="L34" s="10"/>
      <c r="M34" s="10"/>
      <c r="N34" s="11">
        <f t="shared" si="2"/>
        <v>247489.31111988562</v>
      </c>
      <c r="O34" s="12">
        <f t="shared" si="6"/>
        <v>10947.311119885599</v>
      </c>
      <c r="P34" s="9">
        <f t="shared" si="7"/>
        <v>10484.945454545456</v>
      </c>
    </row>
    <row r="35" spans="1:16" x14ac:dyDescent="0.25">
      <c r="A35" s="6" t="s">
        <v>43</v>
      </c>
      <c r="B35" s="7">
        <v>140158</v>
      </c>
      <c r="C35" s="7"/>
      <c r="D35" s="7">
        <v>3822.87</v>
      </c>
      <c r="E35" s="7">
        <f t="shared" si="3"/>
        <v>3822.87</v>
      </c>
      <c r="F35" s="7">
        <f t="shared" si="4"/>
        <v>143980.87</v>
      </c>
      <c r="G35" s="7">
        <f t="shared" si="5"/>
        <v>143980.87</v>
      </c>
      <c r="H35" s="6">
        <f>E35/E39</f>
        <v>4.3127637328346617E-3</v>
      </c>
      <c r="I35" s="8">
        <f t="shared" si="0"/>
        <v>531.44031097855122</v>
      </c>
      <c r="J35" s="9"/>
      <c r="K35" s="10">
        <f t="shared" si="1"/>
        <v>123225</v>
      </c>
      <c r="L35" s="10"/>
      <c r="M35" s="10"/>
      <c r="N35" s="11">
        <f t="shared" si="2"/>
        <v>144512.31031097856</v>
      </c>
      <c r="O35" s="12">
        <f t="shared" si="6"/>
        <v>4354.3103109785516</v>
      </c>
      <c r="P35" s="9">
        <f t="shared" si="7"/>
        <v>4170.403636363636</v>
      </c>
    </row>
    <row r="36" spans="1:16" x14ac:dyDescent="0.25">
      <c r="A36" s="6" t="s">
        <v>44</v>
      </c>
      <c r="B36" s="7">
        <v>1229213</v>
      </c>
      <c r="C36" s="7"/>
      <c r="D36" s="7">
        <v>38568.839999999997</v>
      </c>
      <c r="E36" s="7">
        <f t="shared" si="3"/>
        <v>38568.839999999997</v>
      </c>
      <c r="F36" s="7">
        <f t="shared" si="4"/>
        <v>1267781.8400000001</v>
      </c>
      <c r="G36" s="7">
        <f t="shared" si="5"/>
        <v>1267781.8400000001</v>
      </c>
      <c r="H36" s="6">
        <f>E36/E39</f>
        <v>4.3511365641390583E-2</v>
      </c>
      <c r="I36" s="8">
        <f t="shared" si="0"/>
        <v>5361.6880311603545</v>
      </c>
      <c r="J36" s="9"/>
      <c r="K36" s="10">
        <f t="shared" si="1"/>
        <v>123225</v>
      </c>
      <c r="L36" s="10"/>
      <c r="M36" s="10"/>
      <c r="N36" s="11">
        <f t="shared" si="2"/>
        <v>1273143.5280311604</v>
      </c>
      <c r="O36" s="12">
        <f t="shared" si="6"/>
        <v>43930.528031160349</v>
      </c>
      <c r="P36" s="9">
        <f t="shared" si="7"/>
        <v>42075.098181818175</v>
      </c>
    </row>
    <row r="37" spans="1:16" x14ac:dyDescent="0.25">
      <c r="A37" s="6" t="s">
        <v>45</v>
      </c>
      <c r="B37" s="7">
        <v>316863</v>
      </c>
      <c r="C37" s="7"/>
      <c r="D37" s="7">
        <v>9786.56</v>
      </c>
      <c r="E37" s="7">
        <f t="shared" si="3"/>
        <v>9786.56</v>
      </c>
      <c r="F37" s="7">
        <f t="shared" si="4"/>
        <v>326649.56</v>
      </c>
      <c r="G37" s="7">
        <f t="shared" si="5"/>
        <v>326649.56</v>
      </c>
      <c r="H37" s="6">
        <f>E37/E39</f>
        <v>1.1040689596353103E-2</v>
      </c>
      <c r="I37" s="8">
        <f t="shared" si="0"/>
        <v>1360.4889755106112</v>
      </c>
      <c r="J37" s="9"/>
      <c r="K37" s="10">
        <f>K38</f>
        <v>123225</v>
      </c>
      <c r="L37" s="10"/>
      <c r="M37" s="10"/>
      <c r="N37" s="11">
        <f t="shared" si="2"/>
        <v>328010.04897551058</v>
      </c>
      <c r="O37" s="12">
        <f t="shared" si="6"/>
        <v>11147.04897551061</v>
      </c>
      <c r="P37" s="9">
        <f t="shared" si="7"/>
        <v>10676.247272727273</v>
      </c>
    </row>
    <row r="38" spans="1:16" x14ac:dyDescent="0.25">
      <c r="A38" s="6" t="s">
        <v>46</v>
      </c>
      <c r="B38" s="7">
        <v>1384346</v>
      </c>
      <c r="C38" s="7"/>
      <c r="D38" s="12">
        <v>41906.61</v>
      </c>
      <c r="E38" s="7">
        <f t="shared" si="3"/>
        <v>41906.61</v>
      </c>
      <c r="F38" s="7">
        <f t="shared" si="4"/>
        <v>1426252.61</v>
      </c>
      <c r="G38" s="7">
        <f t="shared" si="5"/>
        <v>1426252.61</v>
      </c>
      <c r="H38" s="6">
        <f>E38/E39</f>
        <v>4.7276864704801989E-2</v>
      </c>
      <c r="I38" s="8">
        <f t="shared" si="0"/>
        <v>5825.6916532492251</v>
      </c>
      <c r="J38" s="9"/>
      <c r="K38" s="10">
        <f>K39</f>
        <v>123225</v>
      </c>
      <c r="L38" s="10"/>
      <c r="M38" s="10"/>
      <c r="N38" s="11">
        <f t="shared" si="2"/>
        <v>1432078.3016532494</v>
      </c>
      <c r="O38" s="12">
        <f t="shared" si="6"/>
        <v>47732.301653249226</v>
      </c>
      <c r="P38" s="9">
        <f t="shared" si="7"/>
        <v>45716.301818181819</v>
      </c>
    </row>
    <row r="39" spans="1:16" x14ac:dyDescent="0.25">
      <c r="B39" s="18">
        <f>SUM(B2:B38)</f>
        <v>28652145</v>
      </c>
      <c r="C39" s="18">
        <f>SUM(C2:C38)</f>
        <v>375000</v>
      </c>
      <c r="D39" s="18">
        <f t="shared" ref="D39" si="8">SUM(D2:D38)</f>
        <v>882061.35999999987</v>
      </c>
      <c r="E39" s="18">
        <f>SUM(E2:E38)</f>
        <v>886408.39999999991</v>
      </c>
      <c r="F39" s="18">
        <f>SUM(F2:F38)</f>
        <v>29909206.359999996</v>
      </c>
      <c r="G39" s="18">
        <f>SUM(G2:G38)</f>
        <v>29913553.359999996</v>
      </c>
      <c r="I39" s="19">
        <f>SUM(I2:I38)</f>
        <v>123225.00000000003</v>
      </c>
      <c r="J39" s="19">
        <f>SUM(J2:J38)</f>
        <v>4347</v>
      </c>
      <c r="K39" s="10">
        <f>127572-J21-J26-J27</f>
        <v>123225</v>
      </c>
      <c r="L39" s="15">
        <v>75000</v>
      </c>
      <c r="M39" s="15">
        <f>SUM(M2:M38)</f>
        <v>25002</v>
      </c>
      <c r="N39" s="20">
        <f>SUM(N2:N38)</f>
        <v>30136780.360000003</v>
      </c>
      <c r="O39" s="12">
        <f>SUM(O2:O38)</f>
        <v>1009633.4000000004</v>
      </c>
      <c r="P39" s="10">
        <f>SUM(P2:P38)</f>
        <v>966990.98181818193</v>
      </c>
    </row>
    <row r="40" spans="1:16" x14ac:dyDescent="0.25">
      <c r="B40" s="18"/>
      <c r="C40" s="18"/>
      <c r="D40" s="18"/>
      <c r="E40" s="18"/>
      <c r="F40" s="18"/>
      <c r="G40" s="18"/>
      <c r="J40" s="10"/>
    </row>
    <row r="41" spans="1:16" x14ac:dyDescent="0.25">
      <c r="A41" s="6" t="s">
        <v>47</v>
      </c>
    </row>
    <row r="42" spans="1:16" x14ac:dyDescent="0.25">
      <c r="A42" s="6" t="s">
        <v>48</v>
      </c>
    </row>
    <row r="43" spans="1:16" x14ac:dyDescent="0.25">
      <c r="A43" s="6" t="s">
        <v>49</v>
      </c>
    </row>
    <row r="44" spans="1:16" x14ac:dyDescent="0.25">
      <c r="A44" s="6" t="s">
        <v>50</v>
      </c>
    </row>
    <row r="45" spans="1:16" x14ac:dyDescent="0.25">
      <c r="A45" s="6" t="s">
        <v>51</v>
      </c>
    </row>
  </sheetData>
  <printOptions horizontalCentered="1"/>
  <pageMargins left="0.4" right="0.25" top="1.1458333333333333" bottom="0.75" header="0.3" footer="0.3"/>
  <pageSetup orientation="portrait" r:id="rId1"/>
  <headerFooter>
    <oddHeader>&amp;C&amp;"-,Bold"&amp;12Comprehensive Community Corrections and Pretrial Services
FY2023 Raise Amounts and Total Awards</oddHeader>
    <oddFooter>&amp;CJuly 15,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FY23 CCCAPSA Raise 9.20.22</vt:lpstr>
      <vt:lpstr>'FY23 CCCAPSA Raise 9.20.22'!Print_Area</vt:lpstr>
    </vt:vector>
  </TitlesOfParts>
  <Company>Virginia Information Technologies Agency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Harpster</dc:creator>
  <cp:lastModifiedBy>VITA Program</cp:lastModifiedBy>
  <dcterms:created xsi:type="dcterms:W3CDTF">2022-09-20T15:23:29Z</dcterms:created>
  <dcterms:modified xsi:type="dcterms:W3CDTF">2022-10-06T14:13:01Z</dcterms:modified>
</cp:coreProperties>
</file>