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covgov-my.sharepoint.com/personal/karen_blackwell_dcjs_virginia_gov/Documents/Desktop/CPA (Traffic &amp; Ped) Reports/2025 CPA report in progress/For Appendices/K Chi-Square Results by Significance/"/>
    </mc:Choice>
  </mc:AlternateContent>
  <xr:revisionPtr revIDLastSave="214" documentId="13_ncr:1_{0814D877-5752-461E-B116-7E0E6EDE671D}" xr6:coauthVersionLast="47" xr6:coauthVersionMax="47" xr10:uidLastSave="{C25BE54B-4D7D-44C6-A781-61D59A9DDAF9}"/>
  <bookViews>
    <workbookView xWindow="32115" yWindow="1170" windowWidth="21915" windowHeight="15465" xr2:uid="{5F488DA6-DCB3-4ED3-9ACE-C9CF8C1516C7}"/>
  </bookViews>
  <sheets>
    <sheet name="Summary" sheetId="1" r:id="rId1"/>
    <sheet name="Black - Arrests" sheetId="2" r:id="rId2"/>
    <sheet name="Hisp - Arrests" sheetId="3" r:id="rId3"/>
    <sheet name="API - Arrests" sheetId="4" r:id="rId4"/>
    <sheet name="Native - Arrests" sheetId="5" r:id="rId5"/>
  </sheets>
  <definedNames>
    <definedName name="_xlnm._FilterDatabase" localSheetId="3" hidden="1">'API - Arrests'!$A$2:$R$313</definedName>
    <definedName name="_xlnm._FilterDatabase" localSheetId="1" hidden="1">'Black - Arrests'!$A$3:$R$314</definedName>
    <definedName name="_xlnm._FilterDatabase" localSheetId="2" hidden="1">'Hisp - Arrests'!$A$3:$R$308</definedName>
    <definedName name="_xlnm._FilterDatabase" localSheetId="4" hidden="1">'Native - Arrests'!$A$3:$R$308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 l="1"/>
  <c r="B4" i="1"/>
  <c r="L297" i="2" l="1"/>
  <c r="I121" i="2"/>
  <c r="J121" i="2"/>
  <c r="K121" i="2"/>
  <c r="M121" i="2" s="1"/>
  <c r="L121" i="2"/>
  <c r="K76" i="2"/>
  <c r="M76" i="2" s="1"/>
  <c r="K24" i="2"/>
  <c r="M24" i="2" s="1"/>
  <c r="I80" i="2"/>
  <c r="I81" i="2"/>
  <c r="J25" i="2"/>
  <c r="I25" i="2"/>
  <c r="K25" i="2"/>
  <c r="M25" i="2" s="1"/>
  <c r="L86" i="2"/>
  <c r="I86" i="2"/>
  <c r="J86" i="2"/>
  <c r="K86" i="2"/>
  <c r="M86" i="2" s="1"/>
  <c r="I87" i="2"/>
  <c r="J87" i="2"/>
  <c r="K87" i="2"/>
  <c r="M87" i="2" s="1"/>
  <c r="L87" i="2"/>
  <c r="K94" i="2"/>
  <c r="M94" i="2" s="1"/>
  <c r="I102" i="2"/>
  <c r="K26" i="2"/>
  <c r="M26" i="2" s="1"/>
  <c r="I103" i="2"/>
  <c r="K103" i="2"/>
  <c r="M103" i="2" s="1"/>
  <c r="I27" i="2"/>
  <c r="K27" i="2"/>
  <c r="M27" i="2" s="1"/>
  <c r="K113" i="2"/>
  <c r="M113" i="2" s="1"/>
  <c r="I134" i="2"/>
  <c r="I126" i="2"/>
  <c r="I140" i="2"/>
  <c r="K140" i="2"/>
  <c r="M140" i="2" s="1"/>
  <c r="I29" i="2"/>
  <c r="K5" i="2"/>
  <c r="M5" i="2" s="1"/>
  <c r="K30" i="2"/>
  <c r="M30" i="2" s="1"/>
  <c r="I297" i="2"/>
  <c r="K297" i="2"/>
  <c r="M297" i="2" s="1"/>
  <c r="I190" i="2"/>
  <c r="I32" i="2"/>
  <c r="K32" i="2"/>
  <c r="M32" i="2" s="1"/>
  <c r="I155" i="2"/>
  <c r="K155" i="2"/>
  <c r="M155" i="2" s="1"/>
  <c r="N155" i="2" s="1"/>
  <c r="K273" i="2"/>
  <c r="M273" i="2" s="1"/>
  <c r="I253" i="2"/>
  <c r="K253" i="2"/>
  <c r="M253" i="2" s="1"/>
  <c r="I34" i="2"/>
  <c r="K163" i="2"/>
  <c r="M163" i="2" s="1"/>
  <c r="I181" i="2"/>
  <c r="K181" i="2"/>
  <c r="M181" i="2" s="1"/>
  <c r="N181" i="2" s="1"/>
  <c r="I165" i="2"/>
  <c r="I146" i="2"/>
  <c r="I169" i="2"/>
  <c r="J169" i="2"/>
  <c r="K169" i="2"/>
  <c r="M169" i="2" s="1"/>
  <c r="N169" i="2" s="1"/>
  <c r="L169" i="2"/>
  <c r="I170" i="2"/>
  <c r="K18" i="2"/>
  <c r="M18" i="2" s="1"/>
  <c r="K36" i="2"/>
  <c r="M36" i="2" s="1"/>
  <c r="I36" i="2"/>
  <c r="I186" i="2"/>
  <c r="I194" i="2"/>
  <c r="I195" i="2"/>
  <c r="I210" i="2"/>
  <c r="L210" i="2"/>
  <c r="I285" i="2"/>
  <c r="I203" i="2"/>
  <c r="K208" i="2"/>
  <c r="M208" i="2" s="1"/>
  <c r="I116" i="2"/>
  <c r="K116" i="2"/>
  <c r="M116" i="2" s="1"/>
  <c r="N116" i="2" s="1"/>
  <c r="K40" i="2"/>
  <c r="M40" i="2" s="1"/>
  <c r="I308" i="2"/>
  <c r="L221" i="2"/>
  <c r="I221" i="2"/>
  <c r="J221" i="2"/>
  <c r="K221" i="2"/>
  <c r="M221" i="2" s="1"/>
  <c r="I109" i="2"/>
  <c r="K109" i="2"/>
  <c r="M109" i="2" s="1"/>
  <c r="N109" i="2" s="1"/>
  <c r="K144" i="2"/>
  <c r="M144" i="2" s="1"/>
  <c r="I106" i="2"/>
  <c r="K228" i="2"/>
  <c r="M228" i="2" s="1"/>
  <c r="K270" i="2"/>
  <c r="M270" i="2" s="1"/>
  <c r="L232" i="2"/>
  <c r="I166" i="2"/>
  <c r="J166" i="2"/>
  <c r="K166" i="2"/>
  <c r="M166" i="2" s="1"/>
  <c r="L166" i="2"/>
  <c r="L180" i="2"/>
  <c r="K244" i="2"/>
  <c r="M244" i="2" s="1"/>
  <c r="I244" i="2"/>
  <c r="K198" i="2"/>
  <c r="M198" i="2" s="1"/>
  <c r="I204" i="2"/>
  <c r="K204" i="2"/>
  <c r="M204" i="2" s="1"/>
  <c r="I46" i="2"/>
  <c r="J46" i="2"/>
  <c r="K46" i="2"/>
  <c r="M46" i="2" s="1"/>
  <c r="N46" i="2" s="1"/>
  <c r="L46" i="2"/>
  <c r="I247" i="2"/>
  <c r="K247" i="2"/>
  <c r="M247" i="2" s="1"/>
  <c r="I250" i="2"/>
  <c r="K250" i="2"/>
  <c r="M250" i="2" s="1"/>
  <c r="I298" i="2"/>
  <c r="J48" i="2"/>
  <c r="I48" i="2"/>
  <c r="K48" i="2"/>
  <c r="M48" i="2" s="1"/>
  <c r="N48" i="2" s="1"/>
  <c r="L48" i="2"/>
  <c r="I100" i="2"/>
  <c r="J100" i="2"/>
  <c r="K100" i="2"/>
  <c r="M100" i="2" s="1"/>
  <c r="N100" i="2" s="1"/>
  <c r="L100" i="2"/>
  <c r="I99" i="2"/>
  <c r="K145" i="2"/>
  <c r="M145" i="2" s="1"/>
  <c r="I145" i="2"/>
  <c r="J145" i="2"/>
  <c r="L145" i="2"/>
  <c r="I279" i="2"/>
  <c r="I264" i="2"/>
  <c r="I266" i="2"/>
  <c r="K266" i="2"/>
  <c r="M266" i="2" s="1"/>
  <c r="N266" i="2" s="1"/>
  <c r="I312" i="2"/>
  <c r="L312" i="2"/>
  <c r="I206" i="2"/>
  <c r="K129" i="2"/>
  <c r="M129" i="2" s="1"/>
  <c r="I97" i="2"/>
  <c r="J97" i="2"/>
  <c r="K97" i="2"/>
  <c r="M97" i="2" s="1"/>
  <c r="N97" i="2" s="1"/>
  <c r="L97" i="2"/>
  <c r="I9" i="2"/>
  <c r="K9" i="2"/>
  <c r="M9" i="2" s="1"/>
  <c r="L276" i="2"/>
  <c r="I277" i="2"/>
  <c r="J92" i="2"/>
  <c r="I254" i="2"/>
  <c r="K254" i="2"/>
  <c r="M254" i="2" s="1"/>
  <c r="N254" i="2" s="1"/>
  <c r="I111" i="2"/>
  <c r="J111" i="2"/>
  <c r="K111" i="2"/>
  <c r="M111" i="2" s="1"/>
  <c r="L111" i="2"/>
  <c r="I52" i="2"/>
  <c r="I74" i="2"/>
  <c r="J135" i="2"/>
  <c r="K135" i="2"/>
  <c r="M135" i="2" s="1"/>
  <c r="I161" i="2"/>
  <c r="K161" i="2"/>
  <c r="M161" i="2" s="1"/>
  <c r="K304" i="2"/>
  <c r="M304" i="2" s="1"/>
  <c r="I309" i="2"/>
  <c r="K309" i="2"/>
  <c r="M309" i="2" s="1"/>
  <c r="L90" i="2"/>
  <c r="I90" i="2"/>
  <c r="J90" i="2"/>
  <c r="K90" i="2"/>
  <c r="M90" i="2" s="1"/>
  <c r="I283" i="2"/>
  <c r="I313" i="2"/>
  <c r="I314" i="2"/>
  <c r="J54" i="2"/>
  <c r="I54" i="2"/>
  <c r="K241" i="2"/>
  <c r="M241" i="2" s="1"/>
  <c r="K55" i="2"/>
  <c r="M55" i="2" s="1"/>
  <c r="I101" i="2"/>
  <c r="J105" i="2"/>
  <c r="I57" i="2"/>
  <c r="I128" i="2"/>
  <c r="K128" i="2"/>
  <c r="M128" i="2" s="1"/>
  <c r="I130" i="2"/>
  <c r="K130" i="2"/>
  <c r="M130" i="2" s="1"/>
  <c r="I149" i="2"/>
  <c r="K149" i="2"/>
  <c r="M149" i="2" s="1"/>
  <c r="I152" i="2"/>
  <c r="K152" i="2"/>
  <c r="M152" i="2" s="1"/>
  <c r="I154" i="2"/>
  <c r="I59" i="2"/>
  <c r="K59" i="2"/>
  <c r="M59" i="2" s="1"/>
  <c r="I156" i="2"/>
  <c r="K157" i="2"/>
  <c r="M157" i="2" s="1"/>
  <c r="I60" i="2"/>
  <c r="K60" i="2"/>
  <c r="M60" i="2" s="1"/>
  <c r="K179" i="2"/>
  <c r="M179" i="2" s="1"/>
  <c r="K178" i="2"/>
  <c r="M178" i="2" s="1"/>
  <c r="I61" i="2"/>
  <c r="K61" i="2"/>
  <c r="M61" i="2" s="1"/>
  <c r="I62" i="2"/>
  <c r="K62" i="2"/>
  <c r="M62" i="2" s="1"/>
  <c r="I122" i="2"/>
  <c r="K122" i="2"/>
  <c r="M122" i="2" s="1"/>
  <c r="I12" i="2"/>
  <c r="K12" i="2"/>
  <c r="M12" i="2" s="1"/>
  <c r="I223" i="2"/>
  <c r="K236" i="2"/>
  <c r="M236" i="2" s="1"/>
  <c r="I236" i="2"/>
  <c r="K242" i="2"/>
  <c r="M242" i="2" s="1"/>
  <c r="I65" i="2"/>
  <c r="K65" i="2"/>
  <c r="M65" i="2" s="1"/>
  <c r="I141" i="2"/>
  <c r="K141" i="2"/>
  <c r="M141" i="2" s="1"/>
  <c r="K256" i="2"/>
  <c r="M256" i="2" s="1"/>
  <c r="I290" i="2"/>
  <c r="K290" i="2"/>
  <c r="M290" i="2" s="1"/>
  <c r="I66" i="2"/>
  <c r="K66" i="2"/>
  <c r="M66" i="2" s="1"/>
  <c r="I67" i="2"/>
  <c r="I271" i="2"/>
  <c r="K271" i="2"/>
  <c r="M271" i="2" s="1"/>
  <c r="I17" i="2"/>
  <c r="I275" i="2"/>
  <c r="K275" i="2"/>
  <c r="M275" i="2" s="1"/>
  <c r="I288" i="2"/>
  <c r="K288" i="2"/>
  <c r="M288" i="2" s="1"/>
  <c r="K251" i="2"/>
  <c r="M251" i="2" s="1"/>
  <c r="I6" i="2"/>
  <c r="K6" i="2"/>
  <c r="M6" i="2" s="1"/>
  <c r="K305" i="2"/>
  <c r="M305" i="2" s="1"/>
  <c r="I249" i="2"/>
  <c r="K249" i="2"/>
  <c r="M249" i="2" s="1"/>
  <c r="K284" i="2"/>
  <c r="M284" i="2" s="1"/>
  <c r="I293" i="2"/>
  <c r="K293" i="2"/>
  <c r="M293" i="2" s="1"/>
  <c r="I218" i="2"/>
  <c r="I69" i="2"/>
  <c r="K69" i="2"/>
  <c r="M69" i="2" s="1"/>
  <c r="K138" i="2"/>
  <c r="M138" i="2" s="1"/>
  <c r="I138" i="2"/>
  <c r="I209" i="2"/>
  <c r="K209" i="2"/>
  <c r="M209" i="2" s="1"/>
  <c r="K13" i="2"/>
  <c r="M13" i="2" s="1"/>
  <c r="I10" i="2"/>
  <c r="K10" i="2"/>
  <c r="M10" i="2" s="1"/>
  <c r="I70" i="2"/>
  <c r="K70" i="2"/>
  <c r="M70" i="2" s="1"/>
  <c r="K7" i="2"/>
  <c r="M7" i="2" s="1"/>
  <c r="K238" i="2"/>
  <c r="M238" i="2" s="1"/>
  <c r="I238" i="2"/>
  <c r="I171" i="2"/>
  <c r="K171" i="2"/>
  <c r="M171" i="2" s="1"/>
  <c r="N171" i="2" s="1"/>
  <c r="K219" i="2"/>
  <c r="M219" i="2" s="1"/>
  <c r="I92" i="3"/>
  <c r="J92" i="3"/>
  <c r="K92" i="3"/>
  <c r="M92" i="3" s="1"/>
  <c r="L92" i="3"/>
  <c r="I43" i="3"/>
  <c r="J51" i="3"/>
  <c r="L51" i="3"/>
  <c r="I50" i="3"/>
  <c r="J50" i="3"/>
  <c r="K50" i="3"/>
  <c r="M50" i="3" s="1"/>
  <c r="L50" i="3"/>
  <c r="K21" i="3"/>
  <c r="M21" i="3" s="1"/>
  <c r="I53" i="3"/>
  <c r="J53" i="3"/>
  <c r="K53" i="3"/>
  <c r="M53" i="3" s="1"/>
  <c r="L53" i="3"/>
  <c r="J54" i="3"/>
  <c r="I54" i="3"/>
  <c r="K54" i="3"/>
  <c r="M54" i="3" s="1"/>
  <c r="N54" i="3" s="1"/>
  <c r="L54" i="3"/>
  <c r="K61" i="3"/>
  <c r="M61" i="3" s="1"/>
  <c r="I72" i="3"/>
  <c r="K148" i="3"/>
  <c r="M148" i="3" s="1"/>
  <c r="L73" i="3"/>
  <c r="I73" i="3"/>
  <c r="J73" i="3"/>
  <c r="K73" i="3"/>
  <c r="M73" i="3" s="1"/>
  <c r="K76" i="3"/>
  <c r="M76" i="3" s="1"/>
  <c r="I44" i="3"/>
  <c r="I70" i="3"/>
  <c r="I62" i="3"/>
  <c r="J62" i="3"/>
  <c r="K62" i="3"/>
  <c r="M62" i="3" s="1"/>
  <c r="L62" i="3"/>
  <c r="I23" i="3"/>
  <c r="J23" i="3"/>
  <c r="K23" i="3"/>
  <c r="M23" i="3" s="1"/>
  <c r="L23" i="3"/>
  <c r="K159" i="3"/>
  <c r="M159" i="3" s="1"/>
  <c r="I56" i="3"/>
  <c r="I104" i="3"/>
  <c r="K106" i="3"/>
  <c r="M106" i="3" s="1"/>
  <c r="I113" i="3"/>
  <c r="K113" i="3"/>
  <c r="M113" i="3" s="1"/>
  <c r="I114" i="3"/>
  <c r="I121" i="3"/>
  <c r="K121" i="3"/>
  <c r="M121" i="3" s="1"/>
  <c r="N121" i="3" s="1"/>
  <c r="I274" i="3"/>
  <c r="K124" i="3"/>
  <c r="M124" i="3" s="1"/>
  <c r="K244" i="3"/>
  <c r="M244" i="3" s="1"/>
  <c r="I60" i="3"/>
  <c r="K60" i="3"/>
  <c r="M60" i="3" s="1"/>
  <c r="K198" i="3"/>
  <c r="M198" i="3" s="1"/>
  <c r="K269" i="3"/>
  <c r="M269" i="3" s="1"/>
  <c r="I245" i="3"/>
  <c r="J245" i="3"/>
  <c r="K143" i="3"/>
  <c r="M143" i="3" s="1"/>
  <c r="K144" i="3"/>
  <c r="M144" i="3" s="1"/>
  <c r="I145" i="3"/>
  <c r="I120" i="3"/>
  <c r="K120" i="3"/>
  <c r="M120" i="3" s="1"/>
  <c r="I149" i="3"/>
  <c r="J149" i="3"/>
  <c r="K149" i="3"/>
  <c r="M149" i="3" s="1"/>
  <c r="N149" i="3" s="1"/>
  <c r="L149" i="3"/>
  <c r="I150" i="3"/>
  <c r="K150" i="3"/>
  <c r="M150" i="3" s="1"/>
  <c r="I27" i="3"/>
  <c r="K158" i="3"/>
  <c r="M158" i="3" s="1"/>
  <c r="L158" i="3"/>
  <c r="I158" i="3"/>
  <c r="I164" i="3"/>
  <c r="I173" i="3"/>
  <c r="I171" i="3"/>
  <c r="I167" i="3"/>
  <c r="I28" i="3"/>
  <c r="L28" i="3"/>
  <c r="I185" i="3"/>
  <c r="L282" i="3"/>
  <c r="I193" i="3"/>
  <c r="I194" i="3"/>
  <c r="K194" i="3"/>
  <c r="M194" i="3" s="1"/>
  <c r="N194" i="3" s="1"/>
  <c r="L194" i="3"/>
  <c r="I63" i="3"/>
  <c r="K63" i="3"/>
  <c r="M63" i="3" s="1"/>
  <c r="N63" i="3" s="1"/>
  <c r="I174" i="3"/>
  <c r="K174" i="3"/>
  <c r="M174" i="3" s="1"/>
  <c r="K93" i="3"/>
  <c r="M93" i="3" s="1"/>
  <c r="J202" i="3"/>
  <c r="L202" i="3"/>
  <c r="K78" i="3"/>
  <c r="M78" i="3" s="1"/>
  <c r="K122" i="3"/>
  <c r="M122" i="3" s="1"/>
  <c r="L122" i="3"/>
  <c r="K213" i="3"/>
  <c r="M213" i="3" s="1"/>
  <c r="I218" i="3"/>
  <c r="K218" i="3"/>
  <c r="M218" i="3" s="1"/>
  <c r="K142" i="3"/>
  <c r="M142" i="3" s="1"/>
  <c r="L142" i="3"/>
  <c r="K187" i="3"/>
  <c r="M187" i="3" s="1"/>
  <c r="I233" i="3"/>
  <c r="K233" i="3"/>
  <c r="M233" i="3" s="1"/>
  <c r="J234" i="3"/>
  <c r="K234" i="3"/>
  <c r="M234" i="3" s="1"/>
  <c r="L234" i="3"/>
  <c r="I190" i="3"/>
  <c r="K154" i="3"/>
  <c r="M154" i="3" s="1"/>
  <c r="K214" i="3"/>
  <c r="M214" i="3" s="1"/>
  <c r="I238" i="3"/>
  <c r="K117" i="3"/>
  <c r="M117" i="3" s="1"/>
  <c r="I256" i="3"/>
  <c r="J256" i="3"/>
  <c r="K256" i="3"/>
  <c r="M256" i="3" s="1"/>
  <c r="K252" i="3"/>
  <c r="M252" i="3" s="1"/>
  <c r="N252" i="3" s="1"/>
  <c r="I252" i="3"/>
  <c r="J252" i="3"/>
  <c r="L252" i="3"/>
  <c r="I11" i="3"/>
  <c r="K11" i="3"/>
  <c r="M11" i="3" s="1"/>
  <c r="I67" i="3"/>
  <c r="J67" i="3"/>
  <c r="K67" i="3"/>
  <c r="M67" i="3" s="1"/>
  <c r="K66" i="3"/>
  <c r="M66" i="3" s="1"/>
  <c r="I110" i="3"/>
  <c r="J110" i="3"/>
  <c r="K110" i="3"/>
  <c r="M110" i="3" s="1"/>
  <c r="N110" i="3" s="1"/>
  <c r="L110" i="3"/>
  <c r="J119" i="3"/>
  <c r="K119" i="3"/>
  <c r="M119" i="3" s="1"/>
  <c r="L119" i="3"/>
  <c r="L166" i="3"/>
  <c r="I255" i="3"/>
  <c r="L136" i="3"/>
  <c r="I136" i="3"/>
  <c r="K136" i="3"/>
  <c r="M136" i="3" s="1"/>
  <c r="I203" i="3"/>
  <c r="J203" i="3"/>
  <c r="K203" i="3"/>
  <c r="M203" i="3" s="1"/>
  <c r="L203" i="3"/>
  <c r="L191" i="3"/>
  <c r="I191" i="3"/>
  <c r="J191" i="3"/>
  <c r="K191" i="3"/>
  <c r="M191" i="3" s="1"/>
  <c r="K91" i="3"/>
  <c r="M91" i="3" s="1"/>
  <c r="I64" i="3"/>
  <c r="J64" i="3"/>
  <c r="I4" i="3"/>
  <c r="K4" i="3"/>
  <c r="M4" i="3" s="1"/>
  <c r="J17" i="3"/>
  <c r="K17" i="3"/>
  <c r="M17" i="3" s="1"/>
  <c r="L17" i="3"/>
  <c r="K275" i="3"/>
  <c r="M275" i="3" s="1"/>
  <c r="I229" i="3"/>
  <c r="L229" i="3"/>
  <c r="I246" i="3"/>
  <c r="J246" i="3"/>
  <c r="K246" i="3"/>
  <c r="M246" i="3" s="1"/>
  <c r="L246" i="3"/>
  <c r="K80" i="3"/>
  <c r="M80" i="3" s="1"/>
  <c r="K296" i="3"/>
  <c r="M296" i="3" s="1"/>
  <c r="I139" i="3"/>
  <c r="J139" i="3"/>
  <c r="K301" i="3"/>
  <c r="M301" i="3" s="1"/>
  <c r="I307" i="3"/>
  <c r="K307" i="3"/>
  <c r="M307" i="3" s="1"/>
  <c r="K99" i="3"/>
  <c r="M99" i="3" s="1"/>
  <c r="I99" i="3"/>
  <c r="I308" i="3"/>
  <c r="K308" i="3"/>
  <c r="M308" i="3" s="1"/>
  <c r="I312" i="3"/>
  <c r="I313" i="3"/>
  <c r="I230" i="3"/>
  <c r="J230" i="3"/>
  <c r="K230" i="3"/>
  <c r="M230" i="3" s="1"/>
  <c r="L230" i="3"/>
  <c r="L41" i="3"/>
  <c r="K41" i="3"/>
  <c r="M41" i="3" s="1"/>
  <c r="L68" i="3"/>
  <c r="K84" i="3"/>
  <c r="M84" i="3" s="1"/>
  <c r="J84" i="3"/>
  <c r="I84" i="3"/>
  <c r="K89" i="3"/>
  <c r="M89" i="3" s="1"/>
  <c r="I88" i="3"/>
  <c r="K97" i="3"/>
  <c r="M97" i="3" s="1"/>
  <c r="J101" i="3"/>
  <c r="L103" i="3"/>
  <c r="J109" i="3"/>
  <c r="I109" i="3"/>
  <c r="K109" i="3"/>
  <c r="M109" i="3" s="1"/>
  <c r="N109" i="3" s="1"/>
  <c r="L109" i="3"/>
  <c r="K126" i="3"/>
  <c r="M126" i="3" s="1"/>
  <c r="N126" i="3" s="1"/>
  <c r="I126" i="3"/>
  <c r="L125" i="3"/>
  <c r="I125" i="3"/>
  <c r="J125" i="3"/>
  <c r="K125" i="3"/>
  <c r="M125" i="3" s="1"/>
  <c r="K131" i="3"/>
  <c r="M131" i="3" s="1"/>
  <c r="L131" i="3"/>
  <c r="I135" i="3"/>
  <c r="J135" i="3"/>
  <c r="I151" i="3"/>
  <c r="J151" i="3"/>
  <c r="K151" i="3"/>
  <c r="M151" i="3" s="1"/>
  <c r="I181" i="3"/>
  <c r="I81" i="3"/>
  <c r="J81" i="3"/>
  <c r="K81" i="3"/>
  <c r="M81" i="3" s="1"/>
  <c r="L81" i="3"/>
  <c r="J192" i="3"/>
  <c r="I192" i="3"/>
  <c r="K192" i="3"/>
  <c r="M192" i="3" s="1"/>
  <c r="N192" i="3" s="1"/>
  <c r="L192" i="3"/>
  <c r="K204" i="3"/>
  <c r="M204" i="3" s="1"/>
  <c r="K208" i="3"/>
  <c r="M208" i="3" s="1"/>
  <c r="I225" i="3"/>
  <c r="J225" i="3"/>
  <c r="L225" i="3"/>
  <c r="I226" i="3"/>
  <c r="J226" i="3"/>
  <c r="K226" i="3"/>
  <c r="M226" i="3" s="1"/>
  <c r="L232" i="3"/>
  <c r="K232" i="3"/>
  <c r="M232" i="3" s="1"/>
  <c r="I115" i="3"/>
  <c r="J115" i="3"/>
  <c r="K115" i="3"/>
  <c r="M115" i="3" s="1"/>
  <c r="L115" i="3"/>
  <c r="J287" i="3"/>
  <c r="I111" i="3"/>
  <c r="J111" i="3"/>
  <c r="K111" i="3"/>
  <c r="M111" i="3" s="1"/>
  <c r="I5" i="3"/>
  <c r="J250" i="3"/>
  <c r="I250" i="3"/>
  <c r="K250" i="3"/>
  <c r="M250" i="3" s="1"/>
  <c r="N250" i="3" s="1"/>
  <c r="L250" i="3"/>
  <c r="I263" i="3"/>
  <c r="K263" i="3"/>
  <c r="M263" i="3" s="1"/>
  <c r="N263" i="3" s="1"/>
  <c r="K267" i="3"/>
  <c r="M267" i="3" s="1"/>
  <c r="I285" i="3"/>
  <c r="I298" i="3"/>
  <c r="J298" i="3"/>
  <c r="K298" i="3"/>
  <c r="M298" i="3" s="1"/>
  <c r="I302" i="3"/>
  <c r="J302" i="3"/>
  <c r="J241" i="3"/>
  <c r="I241" i="3"/>
  <c r="K241" i="3"/>
  <c r="M241" i="3" s="1"/>
  <c r="L241" i="3"/>
  <c r="I281" i="3"/>
  <c r="J281" i="3"/>
  <c r="K281" i="3"/>
  <c r="M281" i="3" s="1"/>
  <c r="N281" i="3" s="1"/>
  <c r="L281" i="3"/>
  <c r="I215" i="3"/>
  <c r="I205" i="3"/>
  <c r="K205" i="3"/>
  <c r="M205" i="3" s="1"/>
  <c r="K16" i="3"/>
  <c r="M16" i="3" s="1"/>
  <c r="K304" i="3"/>
  <c r="M304" i="3" s="1"/>
  <c r="L304" i="3"/>
  <c r="I297" i="3"/>
  <c r="I195" i="3"/>
  <c r="J195" i="3"/>
  <c r="J9" i="3"/>
  <c r="I9" i="3"/>
  <c r="K9" i="3"/>
  <c r="M9" i="3" s="1"/>
  <c r="I3" i="3"/>
  <c r="J3" i="3"/>
  <c r="K3" i="3"/>
  <c r="M3" i="3" s="1"/>
  <c r="L3" i="3"/>
  <c r="I12" i="3"/>
  <c r="J12" i="3"/>
  <c r="K12" i="3"/>
  <c r="M12" i="3" s="1"/>
  <c r="I15" i="3"/>
  <c r="J15" i="3"/>
  <c r="K15" i="3"/>
  <c r="M15" i="3" s="1"/>
  <c r="L15" i="3"/>
  <c r="I83" i="3"/>
  <c r="J83" i="3"/>
  <c r="K83" i="3"/>
  <c r="M83" i="3" s="1"/>
  <c r="N83" i="3" s="1"/>
  <c r="L83" i="3"/>
  <c r="K227" i="3"/>
  <c r="M227" i="3" s="1"/>
  <c r="L207" i="3"/>
  <c r="K207" i="3"/>
  <c r="M207" i="3" s="1"/>
  <c r="J70" i="4"/>
  <c r="K70" i="4"/>
  <c r="M70" i="4" s="1"/>
  <c r="L70" i="4"/>
  <c r="I14" i="4"/>
  <c r="I20" i="4"/>
  <c r="K21" i="4"/>
  <c r="M21" i="4" s="1"/>
  <c r="I25" i="4"/>
  <c r="J25" i="4"/>
  <c r="K25" i="4"/>
  <c r="M25" i="4" s="1"/>
  <c r="L25" i="4"/>
  <c r="I27" i="4"/>
  <c r="I30" i="4"/>
  <c r="J30" i="4"/>
  <c r="K30" i="4"/>
  <c r="M30" i="4" s="1"/>
  <c r="L30" i="4"/>
  <c r="I307" i="4"/>
  <c r="K307" i="4"/>
  <c r="M307" i="4" s="1"/>
  <c r="I31" i="4"/>
  <c r="K31" i="4"/>
  <c r="M31" i="4" s="1"/>
  <c r="K32" i="4"/>
  <c r="M32" i="4" s="1"/>
  <c r="I45" i="4"/>
  <c r="I49" i="4"/>
  <c r="K19" i="4"/>
  <c r="M19" i="4" s="1"/>
  <c r="L46" i="4"/>
  <c r="I46" i="4"/>
  <c r="J46" i="4"/>
  <c r="I55" i="4"/>
  <c r="K55" i="4"/>
  <c r="M55" i="4" s="1"/>
  <c r="I38" i="4"/>
  <c r="K38" i="4"/>
  <c r="M38" i="4" s="1"/>
  <c r="K56" i="4"/>
  <c r="M56" i="4" s="1"/>
  <c r="K85" i="4"/>
  <c r="M85" i="4" s="1"/>
  <c r="I86" i="4"/>
  <c r="I87" i="4"/>
  <c r="K87" i="4"/>
  <c r="M87" i="4" s="1"/>
  <c r="L76" i="4"/>
  <c r="I76" i="4"/>
  <c r="J76" i="4"/>
  <c r="I139" i="4"/>
  <c r="K139" i="4"/>
  <c r="M139" i="4" s="1"/>
  <c r="N139" i="4" s="1"/>
  <c r="I94" i="4"/>
  <c r="K94" i="4"/>
  <c r="M94" i="4" s="1"/>
  <c r="K102" i="4"/>
  <c r="M102" i="4" s="1"/>
  <c r="K265" i="4"/>
  <c r="M265" i="4" s="1"/>
  <c r="I230" i="4"/>
  <c r="K230" i="4"/>
  <c r="M230" i="4" s="1"/>
  <c r="K291" i="4"/>
  <c r="M291" i="4" s="1"/>
  <c r="K110" i="4"/>
  <c r="M110" i="4" s="1"/>
  <c r="K111" i="4"/>
  <c r="M111" i="4" s="1"/>
  <c r="J159" i="4"/>
  <c r="I159" i="4"/>
  <c r="I112" i="4"/>
  <c r="K112" i="4"/>
  <c r="M112" i="4" s="1"/>
  <c r="I36" i="4"/>
  <c r="K36" i="4"/>
  <c r="M36" i="4" s="1"/>
  <c r="I184" i="4"/>
  <c r="K121" i="4"/>
  <c r="M121" i="4" s="1"/>
  <c r="I123" i="4"/>
  <c r="K126" i="4"/>
  <c r="M126" i="4" s="1"/>
  <c r="I147" i="4"/>
  <c r="K147" i="4"/>
  <c r="M147" i="4" s="1"/>
  <c r="K128" i="4"/>
  <c r="M128" i="4" s="1"/>
  <c r="I101" i="4"/>
  <c r="K101" i="4"/>
  <c r="M101" i="4" s="1"/>
  <c r="N101" i="4" s="1"/>
  <c r="K132" i="4"/>
  <c r="M132" i="4" s="1"/>
  <c r="I133" i="4"/>
  <c r="I29" i="4"/>
  <c r="J29" i="4"/>
  <c r="K29" i="4"/>
  <c r="M29" i="4" s="1"/>
  <c r="L29" i="4"/>
  <c r="I5" i="4"/>
  <c r="K149" i="4"/>
  <c r="M149" i="4" s="1"/>
  <c r="J297" i="4"/>
  <c r="K297" i="4"/>
  <c r="M297" i="4" s="1"/>
  <c r="L297" i="4"/>
  <c r="K163" i="4"/>
  <c r="M163" i="4" s="1"/>
  <c r="K210" i="4"/>
  <c r="M210" i="4" s="1"/>
  <c r="K225" i="4"/>
  <c r="M225" i="4" s="1"/>
  <c r="K171" i="4"/>
  <c r="M171" i="4" s="1"/>
  <c r="K152" i="4"/>
  <c r="M152" i="4" s="1"/>
  <c r="K179" i="4"/>
  <c r="M179" i="4" s="1"/>
  <c r="K180" i="4"/>
  <c r="M180" i="4" s="1"/>
  <c r="L180" i="4"/>
  <c r="K158" i="4"/>
  <c r="M158" i="4" s="1"/>
  <c r="L3" i="4"/>
  <c r="K188" i="4"/>
  <c r="M188" i="4" s="1"/>
  <c r="K54" i="4"/>
  <c r="M54" i="4" s="1"/>
  <c r="L103" i="4"/>
  <c r="K103" i="4"/>
  <c r="M103" i="4" s="1"/>
  <c r="K23" i="4"/>
  <c r="M23" i="4" s="1"/>
  <c r="K84" i="4"/>
  <c r="M84" i="4" s="1"/>
  <c r="L203" i="4"/>
  <c r="K203" i="4"/>
  <c r="M203" i="4" s="1"/>
  <c r="L248" i="4"/>
  <c r="K248" i="4"/>
  <c r="M248" i="4" s="1"/>
  <c r="J256" i="4"/>
  <c r="I207" i="4"/>
  <c r="J207" i="4"/>
  <c r="K207" i="4"/>
  <c r="M207" i="4" s="1"/>
  <c r="K214" i="4"/>
  <c r="M214" i="4" s="1"/>
  <c r="K146" i="4"/>
  <c r="M146" i="4" s="1"/>
  <c r="K220" i="4"/>
  <c r="M220" i="4" s="1"/>
  <c r="K167" i="4"/>
  <c r="M167" i="4" s="1"/>
  <c r="K221" i="4"/>
  <c r="M221" i="4" s="1"/>
  <c r="K224" i="4"/>
  <c r="M224" i="4" s="1"/>
  <c r="J224" i="4"/>
  <c r="K97" i="4"/>
  <c r="M97" i="4" s="1"/>
  <c r="K275" i="4"/>
  <c r="M275" i="4" s="1"/>
  <c r="J239" i="4"/>
  <c r="K239" i="4"/>
  <c r="M239" i="4" s="1"/>
  <c r="K284" i="4"/>
  <c r="M284" i="4" s="1"/>
  <c r="K240" i="4"/>
  <c r="M240" i="4" s="1"/>
  <c r="K162" i="4"/>
  <c r="M162" i="4" s="1"/>
  <c r="K245" i="4"/>
  <c r="M245" i="4" s="1"/>
  <c r="J308" i="4"/>
  <c r="L308" i="4"/>
  <c r="K260" i="4"/>
  <c r="M260" i="4" s="1"/>
  <c r="K189" i="4"/>
  <c r="M189" i="4" s="1"/>
  <c r="K177" i="4"/>
  <c r="M177" i="4" s="1"/>
  <c r="K41" i="4"/>
  <c r="M41" i="4" s="1"/>
  <c r="I255" i="4"/>
  <c r="J255" i="4"/>
  <c r="L255" i="4"/>
  <c r="K263" i="4"/>
  <c r="M263" i="4" s="1"/>
  <c r="I264" i="4"/>
  <c r="I266" i="4"/>
  <c r="K266" i="4"/>
  <c r="M266" i="4" s="1"/>
  <c r="I215" i="4"/>
  <c r="K215" i="4"/>
  <c r="M215" i="4" s="1"/>
  <c r="K232" i="4"/>
  <c r="M232" i="4" s="1"/>
  <c r="I12" i="4"/>
  <c r="J12" i="4"/>
  <c r="K12" i="4"/>
  <c r="M12" i="4" s="1"/>
  <c r="J88" i="4"/>
  <c r="I88" i="4"/>
  <c r="K88" i="4"/>
  <c r="M88" i="4" s="1"/>
  <c r="L88" i="4"/>
  <c r="I298" i="4"/>
  <c r="K298" i="4"/>
  <c r="M298" i="4" s="1"/>
  <c r="K78" i="4"/>
  <c r="M78" i="4" s="1"/>
  <c r="I305" i="4"/>
  <c r="K305" i="4"/>
  <c r="M305" i="4" s="1"/>
  <c r="I35" i="4"/>
  <c r="J35" i="4"/>
  <c r="L35" i="4"/>
  <c r="J77" i="4"/>
  <c r="I77" i="4"/>
  <c r="K77" i="4"/>
  <c r="M77" i="4" s="1"/>
  <c r="L77" i="4"/>
  <c r="K310" i="4"/>
  <c r="M310" i="4" s="1"/>
  <c r="K242" i="4"/>
  <c r="M242" i="4" s="1"/>
  <c r="I216" i="4"/>
  <c r="I17" i="4"/>
  <c r="J17" i="4"/>
  <c r="K50" i="4"/>
  <c r="M50" i="4" s="1"/>
  <c r="I61" i="4"/>
  <c r="I66" i="4"/>
  <c r="K65" i="4"/>
  <c r="M65" i="4" s="1"/>
  <c r="K75" i="4"/>
  <c r="M75" i="4" s="1"/>
  <c r="I79" i="4"/>
  <c r="K79" i="4"/>
  <c r="M79" i="4" s="1"/>
  <c r="I89" i="4"/>
  <c r="K107" i="4"/>
  <c r="M107" i="4" s="1"/>
  <c r="L107" i="4"/>
  <c r="K268" i="4"/>
  <c r="M268" i="4" s="1"/>
  <c r="L115" i="4"/>
  <c r="I115" i="4"/>
  <c r="J115" i="4"/>
  <c r="K134" i="4"/>
  <c r="M134" i="4" s="1"/>
  <c r="J145" i="4"/>
  <c r="I145" i="4"/>
  <c r="J144" i="4"/>
  <c r="I144" i="4"/>
  <c r="K144" i="4"/>
  <c r="M144" i="4" s="1"/>
  <c r="L144" i="4"/>
  <c r="K173" i="4"/>
  <c r="M173" i="4" s="1"/>
  <c r="J58" i="4"/>
  <c r="I58" i="4"/>
  <c r="K58" i="4"/>
  <c r="M58" i="4" s="1"/>
  <c r="I178" i="4"/>
  <c r="K178" i="4"/>
  <c r="M178" i="4" s="1"/>
  <c r="I192" i="4"/>
  <c r="J192" i="4"/>
  <c r="K194" i="4"/>
  <c r="M194" i="4" s="1"/>
  <c r="L194" i="4"/>
  <c r="J197" i="4"/>
  <c r="I197" i="4"/>
  <c r="K282" i="4"/>
  <c r="M282" i="4" s="1"/>
  <c r="L282" i="4"/>
  <c r="K218" i="4"/>
  <c r="M218" i="4" s="1"/>
  <c r="I226" i="4"/>
  <c r="I235" i="4"/>
  <c r="J235" i="4"/>
  <c r="I234" i="4"/>
  <c r="K278" i="4"/>
  <c r="M278" i="4" s="1"/>
  <c r="I278" i="4"/>
  <c r="L278" i="4"/>
  <c r="L91" i="4"/>
  <c r="I91" i="4"/>
  <c r="J91" i="4"/>
  <c r="K91" i="4"/>
  <c r="M91" i="4" s="1"/>
  <c r="I237" i="4"/>
  <c r="L251" i="4"/>
  <c r="I251" i="4"/>
  <c r="J251" i="4"/>
  <c r="K251" i="4"/>
  <c r="M251" i="4" s="1"/>
  <c r="I257" i="4"/>
  <c r="J257" i="4"/>
  <c r="K257" i="4"/>
  <c r="M257" i="4" s="1"/>
  <c r="N257" i="4" s="1"/>
  <c r="L257" i="4"/>
  <c r="I258" i="4"/>
  <c r="K258" i="4"/>
  <c r="M258" i="4" s="1"/>
  <c r="N258" i="4" s="1"/>
  <c r="L258" i="4"/>
  <c r="K262" i="4"/>
  <c r="M262" i="4" s="1"/>
  <c r="I276" i="4"/>
  <c r="K229" i="4"/>
  <c r="M229" i="4" s="1"/>
  <c r="I229" i="4"/>
  <c r="J229" i="4"/>
  <c r="L295" i="4"/>
  <c r="J295" i="4"/>
  <c r="I295" i="4"/>
  <c r="K295" i="4"/>
  <c r="M295" i="4" s="1"/>
  <c r="J300" i="4"/>
  <c r="I300" i="4"/>
  <c r="K300" i="4"/>
  <c r="M300" i="4" s="1"/>
  <c r="L300" i="4"/>
  <c r="L299" i="4"/>
  <c r="J299" i="4"/>
  <c r="I272" i="4"/>
  <c r="I269" i="4"/>
  <c r="K269" i="4"/>
  <c r="M269" i="4" s="1"/>
  <c r="I281" i="4"/>
  <c r="J281" i="4"/>
  <c r="K281" i="4"/>
  <c r="M281" i="4" s="1"/>
  <c r="L281" i="4"/>
  <c r="J201" i="4"/>
  <c r="I201" i="4"/>
  <c r="I191" i="4"/>
  <c r="K191" i="4"/>
  <c r="M191" i="4" s="1"/>
  <c r="I302" i="4"/>
  <c r="J302" i="4"/>
  <c r="K302" i="4"/>
  <c r="M302" i="4" s="1"/>
  <c r="N302" i="4" s="1"/>
  <c r="L302" i="4"/>
  <c r="J301" i="4"/>
  <c r="I301" i="4"/>
  <c r="K301" i="4"/>
  <c r="M301" i="4" s="1"/>
  <c r="N301" i="4" s="1"/>
  <c r="I26" i="4"/>
  <c r="J26" i="4"/>
  <c r="K26" i="4"/>
  <c r="M26" i="4" s="1"/>
  <c r="L26" i="4"/>
  <c r="L92" i="4"/>
  <c r="I92" i="4"/>
  <c r="J92" i="4"/>
  <c r="K92" i="4"/>
  <c r="M92" i="4" s="1"/>
  <c r="N92" i="4" s="1"/>
  <c r="J294" i="4"/>
  <c r="I294" i="4"/>
  <c r="K294" i="4"/>
  <c r="M294" i="4" s="1"/>
  <c r="L294" i="4"/>
  <c r="I181" i="4"/>
  <c r="L7" i="4"/>
  <c r="J7" i="4"/>
  <c r="I288" i="4"/>
  <c r="I289" i="4"/>
  <c r="J289" i="4"/>
  <c r="I8" i="4"/>
  <c r="K8" i="4"/>
  <c r="M8" i="4" s="1"/>
  <c r="I60" i="4"/>
  <c r="J60" i="4"/>
  <c r="K60" i="4"/>
  <c r="M60" i="4" s="1"/>
  <c r="L60" i="4"/>
  <c r="K213" i="4"/>
  <c r="M213" i="4" s="1"/>
  <c r="I213" i="4"/>
  <c r="J213" i="4"/>
  <c r="K280" i="4"/>
  <c r="M280" i="4" s="1"/>
  <c r="I280" i="4"/>
  <c r="I135" i="4"/>
  <c r="J135" i="4"/>
  <c r="K135" i="4"/>
  <c r="M135" i="4" s="1"/>
  <c r="N135" i="4" s="1"/>
  <c r="L135" i="4"/>
  <c r="J193" i="4"/>
  <c r="I193" i="4"/>
  <c r="K193" i="4"/>
  <c r="M193" i="4" s="1"/>
  <c r="I198" i="4"/>
  <c r="J198" i="4"/>
  <c r="K198" i="4"/>
  <c r="M198" i="4" s="1"/>
  <c r="L198" i="4"/>
  <c r="I62" i="5"/>
  <c r="J62" i="5"/>
  <c r="K62" i="5"/>
  <c r="M62" i="5" s="1"/>
  <c r="L62" i="5"/>
  <c r="K12" i="5"/>
  <c r="M12" i="5" s="1"/>
  <c r="L14" i="5"/>
  <c r="I14" i="5"/>
  <c r="J14" i="5"/>
  <c r="K14" i="5"/>
  <c r="M14" i="5" s="1"/>
  <c r="I17" i="5"/>
  <c r="I19" i="5"/>
  <c r="K19" i="5"/>
  <c r="M19" i="5" s="1"/>
  <c r="I304" i="5"/>
  <c r="K304" i="5"/>
  <c r="M304" i="5" s="1"/>
  <c r="I20" i="5"/>
  <c r="J20" i="5"/>
  <c r="K20" i="5"/>
  <c r="M20" i="5" s="1"/>
  <c r="L20" i="5"/>
  <c r="I21" i="5"/>
  <c r="J21" i="5"/>
  <c r="K21" i="5"/>
  <c r="M21" i="5" s="1"/>
  <c r="L21" i="5"/>
  <c r="K29" i="5"/>
  <c r="M29" i="5" s="1"/>
  <c r="I37" i="5"/>
  <c r="I41" i="5"/>
  <c r="K41" i="5"/>
  <c r="M41" i="5" s="1"/>
  <c r="I30" i="5"/>
  <c r="J48" i="5"/>
  <c r="I48" i="5"/>
  <c r="K48" i="5"/>
  <c r="M48" i="5" s="1"/>
  <c r="K51" i="5"/>
  <c r="M51" i="5" s="1"/>
  <c r="I65" i="5"/>
  <c r="I23" i="5"/>
  <c r="J23" i="5"/>
  <c r="K78" i="5"/>
  <c r="M78" i="5" s="1"/>
  <c r="K79" i="5"/>
  <c r="M79" i="5" s="1"/>
  <c r="I68" i="5"/>
  <c r="I132" i="5"/>
  <c r="I86" i="5"/>
  <c r="K86" i="5"/>
  <c r="M86" i="5" s="1"/>
  <c r="N86" i="5" s="1"/>
  <c r="I94" i="5"/>
  <c r="J94" i="5"/>
  <c r="K94" i="5"/>
  <c r="M94" i="5" s="1"/>
  <c r="L94" i="5"/>
  <c r="J260" i="5"/>
  <c r="K260" i="5"/>
  <c r="M260" i="5" s="1"/>
  <c r="L260" i="5"/>
  <c r="I225" i="5"/>
  <c r="J225" i="5"/>
  <c r="K225" i="5"/>
  <c r="M225" i="5" s="1"/>
  <c r="L225" i="5"/>
  <c r="I103" i="5"/>
  <c r="K103" i="5"/>
  <c r="M103" i="5" s="1"/>
  <c r="I104" i="5"/>
  <c r="K104" i="5"/>
  <c r="M104" i="5" s="1"/>
  <c r="I153" i="5"/>
  <c r="I105" i="5"/>
  <c r="K105" i="5"/>
  <c r="M105" i="5" s="1"/>
  <c r="J236" i="5"/>
  <c r="I236" i="5"/>
  <c r="K236" i="5"/>
  <c r="L236" i="5"/>
  <c r="I28" i="5"/>
  <c r="J28" i="5"/>
  <c r="K28" i="5"/>
  <c r="M28" i="5" s="1"/>
  <c r="L28" i="5"/>
  <c r="J107" i="5"/>
  <c r="K107" i="5"/>
  <c r="M107" i="5" s="1"/>
  <c r="L107" i="5"/>
  <c r="I226" i="5"/>
  <c r="K226" i="5"/>
  <c r="M226" i="5" s="1"/>
  <c r="J117" i="5"/>
  <c r="K117" i="5"/>
  <c r="M117" i="5" s="1"/>
  <c r="I120" i="5"/>
  <c r="I121" i="5"/>
  <c r="K93" i="5"/>
  <c r="M93" i="5" s="1"/>
  <c r="J125" i="5"/>
  <c r="I125" i="5"/>
  <c r="K125" i="5"/>
  <c r="M125" i="5" s="1"/>
  <c r="N125" i="5" s="1"/>
  <c r="L125" i="5"/>
  <c r="K18" i="5"/>
  <c r="M18" i="5" s="1"/>
  <c r="K133" i="5"/>
  <c r="M133" i="5" s="1"/>
  <c r="L300" i="5"/>
  <c r="L294" i="5"/>
  <c r="I147" i="5"/>
  <c r="I204" i="5"/>
  <c r="I163" i="5"/>
  <c r="K164" i="5"/>
  <c r="M164" i="5" s="1"/>
  <c r="K165" i="5"/>
  <c r="M165" i="5" s="1"/>
  <c r="I165" i="5"/>
  <c r="I146" i="5"/>
  <c r="I268" i="5"/>
  <c r="K31" i="5"/>
  <c r="M31" i="5" s="1"/>
  <c r="I54" i="5"/>
  <c r="K54" i="5"/>
  <c r="M54" i="5" s="1"/>
  <c r="I66" i="5"/>
  <c r="I152" i="5"/>
  <c r="K152" i="5"/>
  <c r="M152" i="5" s="1"/>
  <c r="L152" i="5"/>
  <c r="K177" i="5"/>
  <c r="M177" i="5" s="1"/>
  <c r="L179" i="5"/>
  <c r="I301" i="5"/>
  <c r="K301" i="5"/>
  <c r="M301" i="5" s="1"/>
  <c r="I46" i="5"/>
  <c r="K46" i="5"/>
  <c r="M46" i="5" s="1"/>
  <c r="I91" i="5"/>
  <c r="K91" i="5"/>
  <c r="M91" i="5" s="1"/>
  <c r="N91" i="5" s="1"/>
  <c r="I118" i="5"/>
  <c r="I199" i="5"/>
  <c r="K199" i="5"/>
  <c r="M199" i="5" s="1"/>
  <c r="I243" i="5"/>
  <c r="K243" i="5"/>
  <c r="M243" i="5" s="1"/>
  <c r="K201" i="5"/>
  <c r="M201" i="5" s="1"/>
  <c r="I55" i="5"/>
  <c r="L55" i="5"/>
  <c r="K122" i="5"/>
  <c r="M122" i="5" s="1"/>
  <c r="I122" i="5"/>
  <c r="K161" i="5"/>
  <c r="M161" i="5" s="1"/>
  <c r="L161" i="5"/>
  <c r="I215" i="5"/>
  <c r="K215" i="5"/>
  <c r="M215" i="5" s="1"/>
  <c r="N215" i="5" s="1"/>
  <c r="L215" i="5"/>
  <c r="L131" i="5"/>
  <c r="I90" i="5"/>
  <c r="K90" i="5"/>
  <c r="M90" i="5" s="1"/>
  <c r="I218" i="5"/>
  <c r="I219" i="5"/>
  <c r="K219" i="5"/>
  <c r="M219" i="5" s="1"/>
  <c r="I228" i="5"/>
  <c r="I289" i="5"/>
  <c r="K289" i="5"/>
  <c r="M289" i="5" s="1"/>
  <c r="K239" i="5"/>
  <c r="M239" i="5" s="1"/>
  <c r="K233" i="5"/>
  <c r="M233" i="5" s="1"/>
  <c r="I234" i="5"/>
  <c r="K234" i="5"/>
  <c r="M234" i="5" s="1"/>
  <c r="N234" i="5" s="1"/>
  <c r="I159" i="5"/>
  <c r="J159" i="5"/>
  <c r="K159" i="5"/>
  <c r="M159" i="5" s="1"/>
  <c r="L159" i="5"/>
  <c r="I279" i="5"/>
  <c r="K279" i="5"/>
  <c r="M279" i="5" s="1"/>
  <c r="N279" i="5" s="1"/>
  <c r="K235" i="5"/>
  <c r="M235" i="5" s="1"/>
  <c r="K34" i="5"/>
  <c r="M34" i="5" s="1"/>
  <c r="I144" i="5"/>
  <c r="I262" i="5"/>
  <c r="J262" i="5"/>
  <c r="K262" i="5"/>
  <c r="M262" i="5" s="1"/>
  <c r="I156" i="5"/>
  <c r="K156" i="5"/>
  <c r="M156" i="5" s="1"/>
  <c r="I240" i="5"/>
  <c r="I293" i="5"/>
  <c r="I242" i="5"/>
  <c r="K242" i="5"/>
  <c r="M242" i="5" s="1"/>
  <c r="L180" i="5"/>
  <c r="I180" i="5"/>
  <c r="J180" i="5"/>
  <c r="K180" i="5"/>
  <c r="M180" i="5" s="1"/>
  <c r="N180" i="5" s="1"/>
  <c r="I305" i="5"/>
  <c r="K305" i="5"/>
  <c r="M305" i="5" s="1"/>
  <c r="I255" i="5"/>
  <c r="K183" i="5"/>
  <c r="M183" i="5" s="1"/>
  <c r="I248" i="5"/>
  <c r="K248" i="5"/>
  <c r="M248" i="5" s="1"/>
  <c r="K33" i="5"/>
  <c r="M33" i="5" s="1"/>
  <c r="K250" i="5"/>
  <c r="M250" i="5" s="1"/>
  <c r="I259" i="5"/>
  <c r="K259" i="5"/>
  <c r="M259" i="5" s="1"/>
  <c r="I27" i="5"/>
  <c r="J27" i="5"/>
  <c r="K27" i="5"/>
  <c r="M27" i="5" s="1"/>
  <c r="L27" i="5"/>
  <c r="I209" i="5"/>
  <c r="K209" i="5"/>
  <c r="M209" i="5" s="1"/>
  <c r="I227" i="5"/>
  <c r="J227" i="5"/>
  <c r="K227" i="5"/>
  <c r="M227" i="5" s="1"/>
  <c r="L227" i="5"/>
  <c r="K49" i="5"/>
  <c r="M49" i="5" s="1"/>
  <c r="I110" i="5"/>
  <c r="K3" i="5"/>
  <c r="M3" i="5" s="1"/>
  <c r="I115" i="5"/>
  <c r="I70" i="5"/>
  <c r="J70" i="5"/>
  <c r="K70" i="5"/>
  <c r="M70" i="5" s="1"/>
  <c r="N70" i="5" s="1"/>
  <c r="L70" i="5"/>
  <c r="K302" i="5"/>
  <c r="M302" i="5" s="1"/>
  <c r="K69" i="5"/>
  <c r="M69" i="5" s="1"/>
  <c r="K303" i="5"/>
  <c r="M303" i="5" s="1"/>
  <c r="I266" i="5"/>
  <c r="I306" i="5"/>
  <c r="K306" i="5"/>
  <c r="M306" i="5" s="1"/>
  <c r="I307" i="5"/>
  <c r="J307" i="5"/>
  <c r="K307" i="5"/>
  <c r="M307" i="5" s="1"/>
  <c r="L307" i="5"/>
  <c r="K237" i="5"/>
  <c r="M237" i="5" s="1"/>
  <c r="I210" i="5"/>
  <c r="I8" i="5"/>
  <c r="I7" i="5"/>
  <c r="K7" i="5"/>
  <c r="M7" i="5" s="1"/>
  <c r="I42" i="5"/>
  <c r="I53" i="5"/>
  <c r="I57" i="5"/>
  <c r="K57" i="5"/>
  <c r="M57" i="5" s="1"/>
  <c r="K72" i="5"/>
  <c r="M72" i="5" s="1"/>
  <c r="K71" i="5"/>
  <c r="M71" i="5" s="1"/>
  <c r="I81" i="5"/>
  <c r="I96" i="5"/>
  <c r="J96" i="5"/>
  <c r="K96" i="5"/>
  <c r="M96" i="5" s="1"/>
  <c r="L96" i="5"/>
  <c r="K100" i="5"/>
  <c r="M100" i="5" s="1"/>
  <c r="K108" i="5"/>
  <c r="M108" i="5" s="1"/>
  <c r="I127" i="5"/>
  <c r="K127" i="5"/>
  <c r="M127" i="5" s="1"/>
  <c r="N127" i="5" s="1"/>
  <c r="I130" i="5"/>
  <c r="K130" i="5"/>
  <c r="M130" i="5" s="1"/>
  <c r="N130" i="5" s="1"/>
  <c r="I139" i="5"/>
  <c r="K139" i="5"/>
  <c r="M139" i="5" s="1"/>
  <c r="I167" i="5"/>
  <c r="J160" i="5"/>
  <c r="I160" i="5"/>
  <c r="K160" i="5"/>
  <c r="M160" i="5" s="1"/>
  <c r="K50" i="5"/>
  <c r="M50" i="5" s="1"/>
  <c r="L50" i="5"/>
  <c r="I50" i="5"/>
  <c r="J50" i="5"/>
  <c r="I274" i="5"/>
  <c r="J64" i="5"/>
  <c r="I64" i="5"/>
  <c r="K64" i="5"/>
  <c r="M64" i="5" s="1"/>
  <c r="K186" i="5"/>
  <c r="M186" i="5" s="1"/>
  <c r="L186" i="5"/>
  <c r="I56" i="5"/>
  <c r="K188" i="5"/>
  <c r="M188" i="5" s="1"/>
  <c r="L188" i="5"/>
  <c r="I205" i="5"/>
  <c r="J206" i="5"/>
  <c r="I206" i="5"/>
  <c r="K206" i="5"/>
  <c r="M206" i="5" s="1"/>
  <c r="L206" i="5"/>
  <c r="I212" i="5"/>
  <c r="K212" i="5"/>
  <c r="M212" i="5" s="1"/>
  <c r="K211" i="5"/>
  <c r="M211" i="5" s="1"/>
  <c r="K87" i="5"/>
  <c r="M87" i="5" s="1"/>
  <c r="N87" i="5" s="1"/>
  <c r="I87" i="5"/>
  <c r="I273" i="5"/>
  <c r="K273" i="5"/>
  <c r="M273" i="5" s="1"/>
  <c r="K83" i="5"/>
  <c r="M83" i="5" s="1"/>
  <c r="I246" i="5"/>
  <c r="J246" i="5"/>
  <c r="K246" i="5"/>
  <c r="M246" i="5" s="1"/>
  <c r="I253" i="5"/>
  <c r="J253" i="5"/>
  <c r="K253" i="5"/>
  <c r="M253" i="5" s="1"/>
  <c r="I257" i="5"/>
  <c r="J257" i="5"/>
  <c r="K257" i="5"/>
  <c r="M257" i="5" s="1"/>
  <c r="N257" i="5" s="1"/>
  <c r="L257" i="5"/>
  <c r="I256" i="5"/>
  <c r="J256" i="5"/>
  <c r="K256" i="5"/>
  <c r="M256" i="5" s="1"/>
  <c r="I224" i="5"/>
  <c r="J297" i="5"/>
  <c r="I297" i="5"/>
  <c r="K297" i="5"/>
  <c r="M297" i="5" s="1"/>
  <c r="I296" i="5"/>
  <c r="K296" i="5"/>
  <c r="M296" i="5" s="1"/>
  <c r="I267" i="5"/>
  <c r="J267" i="5"/>
  <c r="K264" i="5"/>
  <c r="M264" i="5" s="1"/>
  <c r="L264" i="5"/>
  <c r="I185" i="5"/>
  <c r="J185" i="5"/>
  <c r="K185" i="5"/>
  <c r="M185" i="5" s="1"/>
  <c r="I15" i="5"/>
  <c r="J15" i="5"/>
  <c r="K15" i="5"/>
  <c r="M15" i="5" s="1"/>
  <c r="I175" i="5"/>
  <c r="J175" i="5"/>
  <c r="K175" i="5"/>
  <c r="J280" i="5"/>
  <c r="I280" i="5"/>
  <c r="K280" i="5"/>
  <c r="M280" i="5" s="1"/>
  <c r="J282" i="5"/>
  <c r="I282" i="5"/>
  <c r="K282" i="5"/>
  <c r="M282" i="5" s="1"/>
  <c r="J283" i="5"/>
  <c r="K283" i="5"/>
  <c r="M283" i="5" s="1"/>
  <c r="I283" i="5"/>
  <c r="I285" i="5"/>
  <c r="J285" i="5"/>
  <c r="K285" i="5"/>
  <c r="M285" i="5" s="1"/>
  <c r="J286" i="5"/>
  <c r="I286" i="5"/>
  <c r="K286" i="5"/>
  <c r="M286" i="5" s="1"/>
  <c r="I275" i="5"/>
  <c r="J275" i="5"/>
  <c r="K275" i="5"/>
  <c r="M275" i="5" s="1"/>
  <c r="I187" i="5"/>
  <c r="I192" i="5"/>
  <c r="J192" i="5"/>
  <c r="K192" i="5"/>
  <c r="M192" i="5" s="1"/>
  <c r="K4" i="5"/>
  <c r="M4" i="5" s="1"/>
  <c r="O77" i="4" l="1"/>
  <c r="P48" i="2"/>
  <c r="Q48" i="2" s="1"/>
  <c r="R48" i="2" s="1"/>
  <c r="O300" i="4"/>
  <c r="O91" i="4"/>
  <c r="O251" i="4"/>
  <c r="O30" i="4"/>
  <c r="O295" i="4"/>
  <c r="O88" i="4"/>
  <c r="O92" i="4"/>
  <c r="O144" i="4"/>
  <c r="P46" i="2"/>
  <c r="Q46" i="2" s="1"/>
  <c r="R46" i="2" s="1"/>
  <c r="O145" i="2"/>
  <c r="S145" i="2" s="1"/>
  <c r="O86" i="2"/>
  <c r="S86" i="2" s="1"/>
  <c r="O97" i="2"/>
  <c r="S97" i="2" s="1"/>
  <c r="O48" i="2"/>
  <c r="S48" i="2" s="1"/>
  <c r="O100" i="2"/>
  <c r="S100" i="2" s="1"/>
  <c r="O221" i="2"/>
  <c r="S221" i="2" s="1"/>
  <c r="O111" i="2"/>
  <c r="S111" i="2" s="1"/>
  <c r="O121" i="2"/>
  <c r="S121" i="2" s="1"/>
  <c r="O90" i="2"/>
  <c r="S90" i="2" s="1"/>
  <c r="J297" i="2"/>
  <c r="O87" i="2"/>
  <c r="S87" i="2" s="1"/>
  <c r="O46" i="2"/>
  <c r="O169" i="2"/>
  <c r="S169" i="2" s="1"/>
  <c r="O166" i="2"/>
  <c r="S166" i="2" s="1"/>
  <c r="O257" i="5"/>
  <c r="S257" i="5" s="1"/>
  <c r="O96" i="5"/>
  <c r="S96" i="5" s="1"/>
  <c r="O307" i="5"/>
  <c r="S307" i="5" s="1"/>
  <c r="O225" i="5"/>
  <c r="S225" i="5" s="1"/>
  <c r="O21" i="5"/>
  <c r="S21" i="5" s="1"/>
  <c r="O62" i="5"/>
  <c r="S62" i="5" s="1"/>
  <c r="O20" i="5"/>
  <c r="S20" i="5" s="1"/>
  <c r="O227" i="5"/>
  <c r="S227" i="5" s="1"/>
  <c r="O125" i="5"/>
  <c r="S125" i="5" s="1"/>
  <c r="O70" i="5"/>
  <c r="S70" i="5" s="1"/>
  <c r="O28" i="5"/>
  <c r="S28" i="5" s="1"/>
  <c r="O236" i="5"/>
  <c r="S236" i="5" s="1"/>
  <c r="O180" i="5"/>
  <c r="S180" i="5" s="1"/>
  <c r="O50" i="5"/>
  <c r="S50" i="5" s="1"/>
  <c r="O206" i="5"/>
  <c r="S206" i="5" s="1"/>
  <c r="O94" i="5"/>
  <c r="S94" i="5" s="1"/>
  <c r="O27" i="5"/>
  <c r="S27" i="5" s="1"/>
  <c r="O159" i="5"/>
  <c r="S159" i="5" s="1"/>
  <c r="O14" i="5"/>
  <c r="S14" i="5" s="1"/>
  <c r="O294" i="4"/>
  <c r="O29" i="4"/>
  <c r="O26" i="4"/>
  <c r="O135" i="4"/>
  <c r="S135" i="4" s="1"/>
  <c r="O302" i="4"/>
  <c r="O257" i="4"/>
  <c r="O198" i="4"/>
  <c r="O60" i="4"/>
  <c r="O281" i="4"/>
  <c r="O25" i="4"/>
  <c r="O73" i="3"/>
  <c r="S73" i="3" s="1"/>
  <c r="O23" i="3"/>
  <c r="P23" i="3"/>
  <c r="Q23" i="3" s="1"/>
  <c r="R23" i="3" s="1"/>
  <c r="O281" i="3"/>
  <c r="S281" i="3" s="1"/>
  <c r="O252" i="3"/>
  <c r="S252" i="3" s="1"/>
  <c r="O192" i="3"/>
  <c r="S192" i="3" s="1"/>
  <c r="O125" i="3"/>
  <c r="S125" i="3" s="1"/>
  <c r="O92" i="3"/>
  <c r="S92" i="3" s="1"/>
  <c r="O149" i="3"/>
  <c r="S149" i="3" s="1"/>
  <c r="O115" i="3"/>
  <c r="S115" i="3" s="1"/>
  <c r="O53" i="3"/>
  <c r="S53" i="3" s="1"/>
  <c r="O250" i="3"/>
  <c r="S250" i="3" s="1"/>
  <c r="O83" i="3"/>
  <c r="S83" i="3" s="1"/>
  <c r="O54" i="3"/>
  <c r="S54" i="3" s="1"/>
  <c r="O15" i="3"/>
  <c r="P15" i="3"/>
  <c r="Q15" i="3" s="1"/>
  <c r="R15" i="3" s="1"/>
  <c r="O62" i="3"/>
  <c r="S62" i="3" s="1"/>
  <c r="O81" i="3"/>
  <c r="S81" i="3" s="1"/>
  <c r="O191" i="3"/>
  <c r="S191" i="3" s="1"/>
  <c r="O109" i="3"/>
  <c r="S109" i="3" s="1"/>
  <c r="O230" i="3"/>
  <c r="S230" i="3" s="1"/>
  <c r="O110" i="3"/>
  <c r="S110" i="3" s="1"/>
  <c r="O3" i="3"/>
  <c r="P3" i="3"/>
  <c r="Q3" i="3" s="1"/>
  <c r="R3" i="3" s="1"/>
  <c r="O50" i="3"/>
  <c r="S50" i="3" s="1"/>
  <c r="O203" i="3"/>
  <c r="S203" i="3" s="1"/>
  <c r="O241" i="3"/>
  <c r="S241" i="3" s="1"/>
  <c r="O246" i="3"/>
  <c r="S246" i="3" s="1"/>
  <c r="M175" i="5"/>
  <c r="N175" i="5" s="1"/>
  <c r="N152" i="5"/>
  <c r="N206" i="5"/>
  <c r="N305" i="5"/>
  <c r="M236" i="5"/>
  <c r="N236" i="5" s="1"/>
  <c r="N256" i="5"/>
  <c r="N94" i="5"/>
  <c r="N307" i="5"/>
  <c r="N297" i="5"/>
  <c r="N50" i="5"/>
  <c r="N112" i="4"/>
  <c r="N87" i="4"/>
  <c r="N198" i="4"/>
  <c r="N26" i="4"/>
  <c r="N81" i="3"/>
  <c r="N226" i="3"/>
  <c r="N241" i="3"/>
  <c r="N92" i="3"/>
  <c r="N111" i="2"/>
  <c r="N204" i="2"/>
  <c r="N250" i="2"/>
  <c r="N120" i="3"/>
  <c r="N62" i="3"/>
  <c r="N125" i="3"/>
  <c r="N158" i="3"/>
  <c r="N193" i="4"/>
  <c r="N251" i="4"/>
  <c r="N38" i="4"/>
  <c r="N307" i="4"/>
  <c r="N294" i="4"/>
  <c r="N25" i="4"/>
  <c r="N14" i="5"/>
  <c r="N219" i="5"/>
  <c r="N19" i="5"/>
  <c r="N122" i="5"/>
  <c r="N159" i="5"/>
  <c r="N209" i="5"/>
  <c r="N296" i="5"/>
  <c r="N27" i="5"/>
  <c r="N280" i="4"/>
  <c r="N300" i="4"/>
  <c r="N31" i="4"/>
  <c r="N111" i="3"/>
  <c r="N150" i="3"/>
  <c r="N86" i="2"/>
  <c r="N27" i="2"/>
  <c r="N87" i="2"/>
  <c r="N103" i="2"/>
  <c r="L292" i="2"/>
  <c r="I292" i="2"/>
  <c r="K292" i="2"/>
  <c r="M292" i="2" s="1"/>
  <c r="J68" i="2"/>
  <c r="K68" i="2"/>
  <c r="M68" i="2" s="1"/>
  <c r="I68" i="2"/>
  <c r="L301" i="2"/>
  <c r="K301" i="2"/>
  <c r="M301" i="2" s="1"/>
  <c r="N301" i="2" s="1"/>
  <c r="I56" i="2"/>
  <c r="J254" i="2"/>
  <c r="L254" i="2"/>
  <c r="I281" i="2"/>
  <c r="K269" i="2"/>
  <c r="M269" i="2" s="1"/>
  <c r="N269" i="2" s="1"/>
  <c r="L269" i="2"/>
  <c r="J112" i="2"/>
  <c r="I112" i="2"/>
  <c r="K112" i="2"/>
  <c r="M112" i="2" s="1"/>
  <c r="J272" i="2"/>
  <c r="I272" i="2"/>
  <c r="L272" i="2"/>
  <c r="I269" i="2"/>
  <c r="J213" i="2"/>
  <c r="I213" i="2"/>
  <c r="L14" i="2"/>
  <c r="I14" i="2"/>
  <c r="K14" i="2"/>
  <c r="M14" i="2" s="1"/>
  <c r="L77" i="2"/>
  <c r="J150" i="2"/>
  <c r="K150" i="2"/>
  <c r="M150" i="2" s="1"/>
  <c r="L252" i="2"/>
  <c r="I252" i="2"/>
  <c r="I300" i="2"/>
  <c r="L300" i="2"/>
  <c r="K300" i="2"/>
  <c r="M300" i="2" s="1"/>
  <c r="N300" i="2" s="1"/>
  <c r="I4" i="2"/>
  <c r="J4" i="2"/>
  <c r="J258" i="2"/>
  <c r="I258" i="2"/>
  <c r="K258" i="2"/>
  <c r="M258" i="2" s="1"/>
  <c r="I214" i="2"/>
  <c r="L214" i="2"/>
  <c r="K56" i="2"/>
  <c r="M56" i="2" s="1"/>
  <c r="L182" i="2"/>
  <c r="K64" i="2"/>
  <c r="M64" i="2" s="1"/>
  <c r="L129" i="2"/>
  <c r="J129" i="2"/>
  <c r="J137" i="2"/>
  <c r="I137" i="2"/>
  <c r="L115" i="2"/>
  <c r="L17" i="2"/>
  <c r="K17" i="2"/>
  <c r="M17" i="2" s="1"/>
  <c r="I83" i="2"/>
  <c r="J83" i="2"/>
  <c r="K83" i="2"/>
  <c r="M83" i="2" s="1"/>
  <c r="L83" i="2"/>
  <c r="J114" i="2"/>
  <c r="J82" i="2"/>
  <c r="L293" i="2"/>
  <c r="L66" i="2"/>
  <c r="J257" i="2"/>
  <c r="I257" i="2"/>
  <c r="J62" i="2"/>
  <c r="J154" i="2"/>
  <c r="J313" i="2"/>
  <c r="K313" i="2"/>
  <c r="M313" i="2" s="1"/>
  <c r="N313" i="2" s="1"/>
  <c r="I310" i="2"/>
  <c r="K310" i="2"/>
  <c r="M310" i="2" s="1"/>
  <c r="J148" i="2"/>
  <c r="L148" i="2"/>
  <c r="L211" i="2"/>
  <c r="J96" i="2"/>
  <c r="I96" i="2"/>
  <c r="K96" i="2"/>
  <c r="M96" i="2" s="1"/>
  <c r="J233" i="2"/>
  <c r="I233" i="2"/>
  <c r="N297" i="2"/>
  <c r="L8" i="2"/>
  <c r="I8" i="2"/>
  <c r="L242" i="2"/>
  <c r="I242" i="2"/>
  <c r="J223" i="2"/>
  <c r="L156" i="2"/>
  <c r="K156" i="2"/>
  <c r="M156" i="2" s="1"/>
  <c r="I241" i="2"/>
  <c r="I51" i="2"/>
  <c r="J51" i="2"/>
  <c r="I260" i="2"/>
  <c r="K226" i="2"/>
  <c r="M226" i="2" s="1"/>
  <c r="L226" i="2"/>
  <c r="I226" i="2"/>
  <c r="J106" i="2"/>
  <c r="K106" i="2"/>
  <c r="M106" i="2" s="1"/>
  <c r="L225" i="2"/>
  <c r="K225" i="2"/>
  <c r="M225" i="2" s="1"/>
  <c r="J201" i="2"/>
  <c r="I201" i="2"/>
  <c r="L201" i="2"/>
  <c r="K307" i="2"/>
  <c r="M307" i="2" s="1"/>
  <c r="L307" i="2"/>
  <c r="J280" i="2"/>
  <c r="I280" i="2"/>
  <c r="I246" i="2"/>
  <c r="J246" i="2"/>
  <c r="K246" i="2"/>
  <c r="M246" i="2" s="1"/>
  <c r="I39" i="2"/>
  <c r="I153" i="2"/>
  <c r="K153" i="2"/>
  <c r="M153" i="2" s="1"/>
  <c r="N153" i="2" s="1"/>
  <c r="L256" i="2"/>
  <c r="I256" i="2"/>
  <c r="N128" i="2"/>
  <c r="I98" i="2"/>
  <c r="J98" i="2"/>
  <c r="J143" i="2"/>
  <c r="L143" i="2"/>
  <c r="L154" i="2"/>
  <c r="L53" i="2"/>
  <c r="I53" i="2"/>
  <c r="J161" i="2"/>
  <c r="L161" i="2"/>
  <c r="I28" i="2"/>
  <c r="K28" i="2"/>
  <c r="M28" i="2" s="1"/>
  <c r="J28" i="2"/>
  <c r="L28" i="2"/>
  <c r="N293" i="2"/>
  <c r="L42" i="2"/>
  <c r="L7" i="2"/>
  <c r="I7" i="2"/>
  <c r="I117" i="2"/>
  <c r="J117" i="2"/>
  <c r="K117" i="2"/>
  <c r="M117" i="2" s="1"/>
  <c r="L117" i="2"/>
  <c r="K303" i="2"/>
  <c r="M303" i="2" s="1"/>
  <c r="J66" i="2"/>
  <c r="L151" i="2"/>
  <c r="K151" i="2"/>
  <c r="M151" i="2" s="1"/>
  <c r="N244" i="2"/>
  <c r="J244" i="2"/>
  <c r="K296" i="2"/>
  <c r="M296" i="2" s="1"/>
  <c r="J219" i="2"/>
  <c r="I219" i="2"/>
  <c r="L11" i="2"/>
  <c r="K11" i="2"/>
  <c r="M11" i="2" s="1"/>
  <c r="L138" i="2"/>
  <c r="J284" i="2"/>
  <c r="I284" i="2"/>
  <c r="N141" i="2"/>
  <c r="N122" i="2"/>
  <c r="I115" i="2"/>
  <c r="J115" i="2"/>
  <c r="K115" i="2"/>
  <c r="M115" i="2" s="1"/>
  <c r="I299" i="2"/>
  <c r="I276" i="2"/>
  <c r="J276" i="2"/>
  <c r="K276" i="2"/>
  <c r="L259" i="2"/>
  <c r="I259" i="2"/>
  <c r="K259" i="2"/>
  <c r="M259" i="2" s="1"/>
  <c r="N70" i="2"/>
  <c r="L306" i="2"/>
  <c r="K306" i="2"/>
  <c r="M306" i="2" s="1"/>
  <c r="N306" i="2" s="1"/>
  <c r="J6" i="2"/>
  <c r="N275" i="2"/>
  <c r="L141" i="2"/>
  <c r="J122" i="2"/>
  <c r="K217" i="2"/>
  <c r="M217" i="2" s="1"/>
  <c r="J178" i="2"/>
  <c r="I178" i="2"/>
  <c r="I172" i="2"/>
  <c r="K172" i="2"/>
  <c r="M172" i="2" s="1"/>
  <c r="J151" i="2"/>
  <c r="I151" i="2"/>
  <c r="K118" i="2"/>
  <c r="M118" i="2" s="1"/>
  <c r="N309" i="2"/>
  <c r="K136" i="2"/>
  <c r="M136" i="2" s="1"/>
  <c r="L136" i="2"/>
  <c r="J247" i="2"/>
  <c r="L47" i="2"/>
  <c r="K47" i="2"/>
  <c r="M47" i="2" s="1"/>
  <c r="J205" i="2"/>
  <c r="I205" i="2"/>
  <c r="J230" i="2"/>
  <c r="K230" i="2"/>
  <c r="M230" i="2" s="1"/>
  <c r="L230" i="2"/>
  <c r="I230" i="2"/>
  <c r="K132" i="2"/>
  <c r="M132" i="2" s="1"/>
  <c r="L164" i="2"/>
  <c r="J279" i="2"/>
  <c r="L279" i="2"/>
  <c r="K162" i="2"/>
  <c r="M162" i="2" s="1"/>
  <c r="I162" i="2"/>
  <c r="L23" i="2"/>
  <c r="I23" i="2"/>
  <c r="K23" i="2"/>
  <c r="M23" i="2" s="1"/>
  <c r="L82" i="2"/>
  <c r="K82" i="2"/>
  <c r="L289" i="2"/>
  <c r="I289" i="2"/>
  <c r="L257" i="2"/>
  <c r="K257" i="2"/>
  <c r="M257" i="2" s="1"/>
  <c r="J184" i="2"/>
  <c r="I184" i="2"/>
  <c r="N249" i="2"/>
  <c r="L67" i="2"/>
  <c r="K67" i="2"/>
  <c r="M67" i="2" s="1"/>
  <c r="J50" i="2"/>
  <c r="I50" i="2"/>
  <c r="K50" i="2"/>
  <c r="M50" i="2" s="1"/>
  <c r="J193" i="2"/>
  <c r="I193" i="2"/>
  <c r="K193" i="2"/>
  <c r="M193" i="2" s="1"/>
  <c r="I44" i="2"/>
  <c r="L44" i="2"/>
  <c r="L197" i="2"/>
  <c r="K197" i="2"/>
  <c r="M197" i="2" s="1"/>
  <c r="I274" i="2"/>
  <c r="J274" i="2"/>
  <c r="K274" i="2"/>
  <c r="M274" i="2" s="1"/>
  <c r="L274" i="2"/>
  <c r="K195" i="2"/>
  <c r="M195" i="2" s="1"/>
  <c r="L195" i="2"/>
  <c r="N6" i="2"/>
  <c r="J197" i="2"/>
  <c r="I197" i="2"/>
  <c r="J182" i="2"/>
  <c r="K182" i="2"/>
  <c r="M182" i="2" s="1"/>
  <c r="I182" i="2"/>
  <c r="L6" i="2"/>
  <c r="I129" i="2"/>
  <c r="I229" i="2"/>
  <c r="J101" i="2"/>
  <c r="L9" i="2"/>
  <c r="J312" i="2"/>
  <c r="L303" i="2"/>
  <c r="I303" i="2"/>
  <c r="K131" i="2"/>
  <c r="M131" i="2" s="1"/>
  <c r="L238" i="2"/>
  <c r="J13" i="2"/>
  <c r="I13" i="2"/>
  <c r="J271" i="2"/>
  <c r="L220" i="2"/>
  <c r="K220" i="2"/>
  <c r="M220" i="2" s="1"/>
  <c r="L57" i="2"/>
  <c r="K57" i="2"/>
  <c r="M57" i="2" s="1"/>
  <c r="I127" i="2"/>
  <c r="K127" i="2"/>
  <c r="M127" i="2" s="1"/>
  <c r="L224" i="2"/>
  <c r="K224" i="2"/>
  <c r="M224" i="2" s="1"/>
  <c r="L70" i="2"/>
  <c r="I305" i="2"/>
  <c r="L314" i="2"/>
  <c r="K314" i="2"/>
  <c r="J269" i="2"/>
  <c r="I263" i="2"/>
  <c r="J263" i="2"/>
  <c r="L263" i="2"/>
  <c r="N198" i="2"/>
  <c r="K239" i="2"/>
  <c r="M239" i="2" s="1"/>
  <c r="L239" i="2"/>
  <c r="J109" i="2"/>
  <c r="L109" i="2"/>
  <c r="I41" i="2"/>
  <c r="J41" i="2"/>
  <c r="K41" i="2"/>
  <c r="M41" i="2" s="1"/>
  <c r="L41" i="2"/>
  <c r="K15" i="2"/>
  <c r="M15" i="2" s="1"/>
  <c r="L15" i="2"/>
  <c r="I15" i="2"/>
  <c r="J15" i="2"/>
  <c r="I58" i="2"/>
  <c r="L10" i="2"/>
  <c r="J293" i="2"/>
  <c r="N149" i="2"/>
  <c r="J238" i="2"/>
  <c r="J220" i="2"/>
  <c r="I220" i="2"/>
  <c r="J149" i="2"/>
  <c r="K216" i="2"/>
  <c r="M216" i="2" s="1"/>
  <c r="L216" i="2"/>
  <c r="K214" i="2"/>
  <c r="M214" i="2" s="1"/>
  <c r="K302" i="2"/>
  <c r="M302" i="2" s="1"/>
  <c r="K298" i="2"/>
  <c r="M298" i="2" s="1"/>
  <c r="I198" i="2"/>
  <c r="K267" i="2"/>
  <c r="M267" i="2" s="1"/>
  <c r="I43" i="2"/>
  <c r="L295" i="2"/>
  <c r="K295" i="2"/>
  <c r="M295" i="2" s="1"/>
  <c r="N295" i="2" s="1"/>
  <c r="I164" i="2"/>
  <c r="J164" i="2"/>
  <c r="K89" i="2"/>
  <c r="M89" i="2" s="1"/>
  <c r="L89" i="2"/>
  <c r="I89" i="2"/>
  <c r="J89" i="2"/>
  <c r="J64" i="2"/>
  <c r="I64" i="2"/>
  <c r="I243" i="2"/>
  <c r="K243" i="2"/>
  <c r="M243" i="2" s="1"/>
  <c r="L189" i="2"/>
  <c r="L114" i="2"/>
  <c r="L291" i="2"/>
  <c r="K291" i="2"/>
  <c r="M291" i="2" s="1"/>
  <c r="I150" i="2"/>
  <c r="L218" i="2"/>
  <c r="L128" i="2"/>
  <c r="L49" i="2"/>
  <c r="I49" i="2"/>
  <c r="J49" i="2"/>
  <c r="K49" i="2"/>
  <c r="M49" i="2" s="1"/>
  <c r="N62" i="2"/>
  <c r="L51" i="2"/>
  <c r="K51" i="2"/>
  <c r="M51" i="2" s="1"/>
  <c r="K202" i="2"/>
  <c r="M202" i="2" s="1"/>
  <c r="N202" i="2" s="1"/>
  <c r="L202" i="2"/>
  <c r="I202" i="2"/>
  <c r="I227" i="2"/>
  <c r="J227" i="2"/>
  <c r="K227" i="2"/>
  <c r="M227" i="2" s="1"/>
  <c r="L227" i="2"/>
  <c r="J63" i="2"/>
  <c r="I63" i="2"/>
  <c r="K63" i="2"/>
  <c r="M63" i="2" s="1"/>
  <c r="I262" i="2"/>
  <c r="J262" i="2"/>
  <c r="K262" i="2"/>
  <c r="M262" i="2" s="1"/>
  <c r="I268" i="2"/>
  <c r="J268" i="2"/>
  <c r="K268" i="2"/>
  <c r="M268" i="2" s="1"/>
  <c r="L268" i="2"/>
  <c r="I294" i="2"/>
  <c r="K294" i="2"/>
  <c r="M294" i="2" s="1"/>
  <c r="L270" i="2"/>
  <c r="I270" i="2"/>
  <c r="N238" i="2"/>
  <c r="J69" i="2"/>
  <c r="J11" i="2"/>
  <c r="I11" i="2"/>
  <c r="J138" i="2"/>
  <c r="J251" i="2"/>
  <c r="I251" i="2"/>
  <c r="K272" i="2"/>
  <c r="M272" i="2" s="1"/>
  <c r="L137" i="2"/>
  <c r="K137" i="2"/>
  <c r="M137" i="2" s="1"/>
  <c r="K54" i="2"/>
  <c r="M54" i="2" s="1"/>
  <c r="N54" i="2" s="1"/>
  <c r="L54" i="2"/>
  <c r="O54" i="2" s="1"/>
  <c r="I287" i="2"/>
  <c r="J287" i="2"/>
  <c r="K287" i="2"/>
  <c r="M287" i="2" s="1"/>
  <c r="K114" i="2"/>
  <c r="M114" i="2" s="1"/>
  <c r="J306" i="2"/>
  <c r="I306" i="2"/>
  <c r="N179" i="2"/>
  <c r="K105" i="2"/>
  <c r="M105" i="2" s="1"/>
  <c r="N90" i="2"/>
  <c r="I278" i="2"/>
  <c r="K278" i="2"/>
  <c r="M278" i="2" s="1"/>
  <c r="J167" i="2"/>
  <c r="I167" i="2"/>
  <c r="K167" i="2"/>
  <c r="M167" i="2" s="1"/>
  <c r="L167" i="2"/>
  <c r="J136" i="2"/>
  <c r="I136" i="2"/>
  <c r="L287" i="2"/>
  <c r="J47" i="2"/>
  <c r="I47" i="2"/>
  <c r="N166" i="2"/>
  <c r="J144" i="2"/>
  <c r="L144" i="2"/>
  <c r="K213" i="2"/>
  <c r="M213" i="2" s="1"/>
  <c r="L213" i="2"/>
  <c r="K189" i="2"/>
  <c r="M189" i="2" s="1"/>
  <c r="L147" i="2"/>
  <c r="I147" i="2"/>
  <c r="J147" i="2"/>
  <c r="K147" i="2"/>
  <c r="M147" i="2" s="1"/>
  <c r="I237" i="2"/>
  <c r="K237" i="2"/>
  <c r="M237" i="2" s="1"/>
  <c r="J56" i="2"/>
  <c r="L56" i="2"/>
  <c r="I91" i="2"/>
  <c r="J91" i="2"/>
  <c r="K91" i="2"/>
  <c r="M91" i="2" s="1"/>
  <c r="J301" i="2"/>
  <c r="I301" i="2"/>
  <c r="J77" i="2"/>
  <c r="K77" i="2"/>
  <c r="M77" i="2" s="1"/>
  <c r="I77" i="2"/>
  <c r="J74" i="2"/>
  <c r="K74" i="2"/>
  <c r="M74" i="2" s="1"/>
  <c r="I173" i="2"/>
  <c r="N10" i="2"/>
  <c r="N66" i="2"/>
  <c r="I125" i="2"/>
  <c r="L125" i="2"/>
  <c r="K125" i="2"/>
  <c r="M125" i="2" s="1"/>
  <c r="J204" i="2"/>
  <c r="J93" i="2"/>
  <c r="K93" i="2"/>
  <c r="M93" i="2" s="1"/>
  <c r="L93" i="2"/>
  <c r="I93" i="2"/>
  <c r="L101" i="2"/>
  <c r="K101" i="2"/>
  <c r="L158" i="2"/>
  <c r="I158" i="2"/>
  <c r="L106" i="2"/>
  <c r="J10" i="2"/>
  <c r="L178" i="2"/>
  <c r="I45" i="2"/>
  <c r="K45" i="2"/>
  <c r="M45" i="2" s="1"/>
  <c r="L215" i="2"/>
  <c r="K215" i="2"/>
  <c r="M215" i="2" s="1"/>
  <c r="N138" i="2"/>
  <c r="N236" i="2"/>
  <c r="K4" i="2"/>
  <c r="M4" i="2" s="1"/>
  <c r="L281" i="2"/>
  <c r="J281" i="2"/>
  <c r="K281" i="2"/>
  <c r="M281" i="2" s="1"/>
  <c r="L258" i="2"/>
  <c r="J141" i="2"/>
  <c r="I217" i="2"/>
  <c r="I118" i="2"/>
  <c r="L118" i="2"/>
  <c r="J118" i="2"/>
  <c r="L105" i="2"/>
  <c r="J224" i="2"/>
  <c r="I224" i="2"/>
  <c r="I114" i="2"/>
  <c r="I82" i="2"/>
  <c r="K218" i="2"/>
  <c r="L305" i="2"/>
  <c r="K289" i="2"/>
  <c r="M289" i="2" s="1"/>
  <c r="J275" i="2"/>
  <c r="L64" i="2"/>
  <c r="I291" i="2"/>
  <c r="L157" i="2"/>
  <c r="I157" i="2"/>
  <c r="K154" i="2"/>
  <c r="M154" i="2" s="1"/>
  <c r="J58" i="2"/>
  <c r="K58" i="2"/>
  <c r="M58" i="2" s="1"/>
  <c r="N161" i="2"/>
  <c r="K52" i="2"/>
  <c r="M52" i="2" s="1"/>
  <c r="N52" i="2" s="1"/>
  <c r="L52" i="2"/>
  <c r="I240" i="2"/>
  <c r="J240" i="2"/>
  <c r="L50" i="2"/>
  <c r="K206" i="2"/>
  <c r="J216" i="2"/>
  <c r="I216" i="2"/>
  <c r="I302" i="2"/>
  <c r="I196" i="2"/>
  <c r="J196" i="2"/>
  <c r="L246" i="2"/>
  <c r="L243" i="2"/>
  <c r="L267" i="2"/>
  <c r="I267" i="2"/>
  <c r="J267" i="2"/>
  <c r="I189" i="2"/>
  <c r="K185" i="2"/>
  <c r="M185" i="2" s="1"/>
  <c r="I185" i="2"/>
  <c r="N36" i="2"/>
  <c r="K192" i="2"/>
  <c r="M192" i="2" s="1"/>
  <c r="J192" i="2"/>
  <c r="J23" i="2"/>
  <c r="L275" i="2"/>
  <c r="J17" i="2"/>
  <c r="L223" i="2"/>
  <c r="K223" i="2"/>
  <c r="J291" i="2"/>
  <c r="L112" i="2"/>
  <c r="J179" i="2"/>
  <c r="I179" i="2"/>
  <c r="J156" i="2"/>
  <c r="L149" i="2"/>
  <c r="J57" i="2"/>
  <c r="N9" i="2"/>
  <c r="K264" i="2"/>
  <c r="M264" i="2" s="1"/>
  <c r="K263" i="2"/>
  <c r="M263" i="2" s="1"/>
  <c r="J260" i="2"/>
  <c r="K260" i="2"/>
  <c r="M260" i="2" s="1"/>
  <c r="K173" i="2"/>
  <c r="M173" i="2" s="1"/>
  <c r="I148" i="2"/>
  <c r="K148" i="2"/>
  <c r="M148" i="2" s="1"/>
  <c r="I208" i="2"/>
  <c r="J208" i="2"/>
  <c r="J235" i="2"/>
  <c r="I235" i="2"/>
  <c r="L235" i="2"/>
  <c r="I304" i="2"/>
  <c r="J9" i="2"/>
  <c r="J302" i="2"/>
  <c r="L296" i="2"/>
  <c r="I296" i="2"/>
  <c r="I234" i="2"/>
  <c r="J234" i="2"/>
  <c r="I142" i="2"/>
  <c r="J70" i="2"/>
  <c r="N209" i="2"/>
  <c r="L249" i="2"/>
  <c r="J305" i="2"/>
  <c r="N288" i="2"/>
  <c r="N290" i="2"/>
  <c r="J256" i="2"/>
  <c r="L236" i="2"/>
  <c r="N12" i="2"/>
  <c r="N61" i="2"/>
  <c r="N152" i="2"/>
  <c r="J314" i="2"/>
  <c r="I135" i="2"/>
  <c r="K120" i="2"/>
  <c r="M120" i="2" s="1"/>
  <c r="L120" i="2"/>
  <c r="K143" i="2"/>
  <c r="M143" i="2" s="1"/>
  <c r="I239" i="2"/>
  <c r="J239" i="2"/>
  <c r="I132" i="2"/>
  <c r="N221" i="2"/>
  <c r="K200" i="2"/>
  <c r="M200" i="2" s="1"/>
  <c r="L200" i="2"/>
  <c r="I200" i="2"/>
  <c r="L59" i="2"/>
  <c r="I105" i="2"/>
  <c r="K312" i="2"/>
  <c r="N145" i="2"/>
  <c r="L204" i="2"/>
  <c r="K175" i="2"/>
  <c r="M175" i="2" s="1"/>
  <c r="N121" i="2"/>
  <c r="L209" i="2"/>
  <c r="J300" i="2"/>
  <c r="N69" i="2"/>
  <c r="L288" i="2"/>
  <c r="J289" i="2"/>
  <c r="N271" i="2"/>
  <c r="L290" i="2"/>
  <c r="N65" i="2"/>
  <c r="J242" i="2"/>
  <c r="L12" i="2"/>
  <c r="L61" i="2"/>
  <c r="N60" i="2"/>
  <c r="J157" i="2"/>
  <c r="L152" i="2"/>
  <c r="N130" i="2"/>
  <c r="I55" i="2"/>
  <c r="K283" i="2"/>
  <c r="J52" i="2"/>
  <c r="K277" i="2"/>
  <c r="M277" i="2" s="1"/>
  <c r="I143" i="2"/>
  <c r="I245" i="2"/>
  <c r="I180" i="2"/>
  <c r="J180" i="2"/>
  <c r="K180" i="2"/>
  <c r="M180" i="2" s="1"/>
  <c r="J202" i="2"/>
  <c r="I40" i="2"/>
  <c r="J207" i="2"/>
  <c r="I207" i="2"/>
  <c r="K199" i="2"/>
  <c r="M199" i="2" s="1"/>
  <c r="J199" i="2"/>
  <c r="I199" i="2"/>
  <c r="I38" i="2"/>
  <c r="I175" i="2"/>
  <c r="K139" i="2"/>
  <c r="M139" i="2" s="1"/>
  <c r="J123" i="2"/>
  <c r="I123" i="2"/>
  <c r="I168" i="2"/>
  <c r="J292" i="2"/>
  <c r="L69" i="2"/>
  <c r="J218" i="2"/>
  <c r="N284" i="2"/>
  <c r="J67" i="2"/>
  <c r="L65" i="2"/>
  <c r="L60" i="2"/>
  <c r="J59" i="2"/>
  <c r="P59" i="2" s="1"/>
  <c r="Q59" i="2" s="1"/>
  <c r="R59" i="2" s="1"/>
  <c r="K53" i="2"/>
  <c r="M53" i="2" s="1"/>
  <c r="K158" i="2"/>
  <c r="M158" i="2" s="1"/>
  <c r="I33" i="2"/>
  <c r="L284" i="2"/>
  <c r="J236" i="2"/>
  <c r="L217" i="2"/>
  <c r="L280" i="2"/>
  <c r="K280" i="2"/>
  <c r="M280" i="2" s="1"/>
  <c r="L135" i="2"/>
  <c r="L240" i="2"/>
  <c r="K240" i="2"/>
  <c r="M240" i="2" s="1"/>
  <c r="N240" i="2" s="1"/>
  <c r="I120" i="2"/>
  <c r="J120" i="2"/>
  <c r="K44" i="2"/>
  <c r="M44" i="2" s="1"/>
  <c r="K3" i="2"/>
  <c r="M3" i="2" s="1"/>
  <c r="I3" i="2"/>
  <c r="L3" i="2"/>
  <c r="L139" i="2"/>
  <c r="I139" i="2"/>
  <c r="J249" i="2"/>
  <c r="L219" i="2"/>
  <c r="L13" i="2"/>
  <c r="J209" i="2"/>
  <c r="L251" i="2"/>
  <c r="J288" i="2"/>
  <c r="J290" i="2"/>
  <c r="L237" i="2"/>
  <c r="L63" i="2"/>
  <c r="J12" i="2"/>
  <c r="O12" i="2" s="1"/>
  <c r="J61" i="2"/>
  <c r="P61" i="2" s="1"/>
  <c r="Q61" i="2" s="1"/>
  <c r="R61" i="2" s="1"/>
  <c r="J152" i="2"/>
  <c r="L262" i="2"/>
  <c r="K98" i="2"/>
  <c r="M98" i="2" s="1"/>
  <c r="L98" i="2"/>
  <c r="K42" i="2"/>
  <c r="M42" i="2" s="1"/>
  <c r="I107" i="2"/>
  <c r="L78" i="2"/>
  <c r="I78" i="2"/>
  <c r="J78" i="2"/>
  <c r="J215" i="2"/>
  <c r="I215" i="2"/>
  <c r="I261" i="2"/>
  <c r="K261" i="2"/>
  <c r="M261" i="2" s="1"/>
  <c r="L133" i="2"/>
  <c r="I133" i="2"/>
  <c r="J133" i="2"/>
  <c r="K123" i="2"/>
  <c r="M123" i="2" s="1"/>
  <c r="I95" i="2"/>
  <c r="K95" i="2"/>
  <c r="M95" i="2" s="1"/>
  <c r="J231" i="2"/>
  <c r="I231" i="2"/>
  <c r="K231" i="2"/>
  <c r="M231" i="2" s="1"/>
  <c r="L231" i="2"/>
  <c r="L130" i="2"/>
  <c r="K299" i="2"/>
  <c r="M299" i="2" s="1"/>
  <c r="N247" i="2"/>
  <c r="L244" i="2"/>
  <c r="J232" i="2"/>
  <c r="I232" i="2"/>
  <c r="J308" i="2"/>
  <c r="L308" i="2"/>
  <c r="J295" i="2"/>
  <c r="I295" i="2"/>
  <c r="K124" i="2"/>
  <c r="M124" i="2" s="1"/>
  <c r="L124" i="2"/>
  <c r="J188" i="2"/>
  <c r="L294" i="2"/>
  <c r="J237" i="2"/>
  <c r="L172" i="2"/>
  <c r="J60" i="2"/>
  <c r="N59" i="2"/>
  <c r="K92" i="2"/>
  <c r="M92" i="2" s="1"/>
  <c r="L92" i="2"/>
  <c r="K279" i="2"/>
  <c r="M279" i="2" s="1"/>
  <c r="L99" i="2"/>
  <c r="K99" i="2"/>
  <c r="K205" i="2"/>
  <c r="M205" i="2" s="1"/>
  <c r="L205" i="2"/>
  <c r="I228" i="2"/>
  <c r="I144" i="2"/>
  <c r="J191" i="2"/>
  <c r="L191" i="2"/>
  <c r="I191" i="2"/>
  <c r="K34" i="2"/>
  <c r="M34" i="2" s="1"/>
  <c r="I174" i="2"/>
  <c r="L79" i="2"/>
  <c r="I79" i="2"/>
  <c r="K79" i="2"/>
  <c r="M79" i="2" s="1"/>
  <c r="I26" i="2"/>
  <c r="K39" i="2"/>
  <c r="M39" i="2" s="1"/>
  <c r="L286" i="2"/>
  <c r="J286" i="2"/>
  <c r="I286" i="2"/>
  <c r="K88" i="2"/>
  <c r="M88" i="2" s="1"/>
  <c r="N25" i="2"/>
  <c r="I211" i="2"/>
  <c r="K211" i="2"/>
  <c r="M211" i="2" s="1"/>
  <c r="J124" i="2"/>
  <c r="I124" i="2"/>
  <c r="L34" i="2"/>
  <c r="J34" i="2"/>
  <c r="K8" i="2"/>
  <c r="M8" i="2" s="1"/>
  <c r="J81" i="2"/>
  <c r="L81" i="2"/>
  <c r="J294" i="2"/>
  <c r="L179" i="2"/>
  <c r="J172" i="2"/>
  <c r="I92" i="2"/>
  <c r="I255" i="2"/>
  <c r="J255" i="2"/>
  <c r="K255" i="2"/>
  <c r="M255" i="2" s="1"/>
  <c r="J229" i="2"/>
  <c r="K229" i="2"/>
  <c r="M229" i="2" s="1"/>
  <c r="L229" i="2"/>
  <c r="K43" i="2"/>
  <c r="M43" i="2" s="1"/>
  <c r="L96" i="2"/>
  <c r="K183" i="2"/>
  <c r="M183" i="2" s="1"/>
  <c r="L183" i="2"/>
  <c r="I188" i="2"/>
  <c r="K176" i="2"/>
  <c r="M176" i="2" s="1"/>
  <c r="N176" i="2" s="1"/>
  <c r="L176" i="2"/>
  <c r="K174" i="2"/>
  <c r="M174" i="2" s="1"/>
  <c r="K81" i="2"/>
  <c r="M81" i="2" s="1"/>
  <c r="L75" i="2"/>
  <c r="J75" i="2"/>
  <c r="I75" i="2"/>
  <c r="J37" i="2"/>
  <c r="L37" i="2"/>
  <c r="I37" i="2"/>
  <c r="J176" i="2"/>
  <c r="I176" i="2"/>
  <c r="I131" i="2"/>
  <c r="K177" i="2"/>
  <c r="M177" i="2" s="1"/>
  <c r="L177" i="2"/>
  <c r="I177" i="2"/>
  <c r="J177" i="2"/>
  <c r="K107" i="2"/>
  <c r="M107" i="2" s="1"/>
  <c r="L107" i="2"/>
  <c r="I225" i="2"/>
  <c r="J225" i="2"/>
  <c r="L36" i="2"/>
  <c r="N32" i="2"/>
  <c r="K31" i="2"/>
  <c r="M31" i="2" s="1"/>
  <c r="L168" i="2"/>
  <c r="K168" i="2"/>
  <c r="M168" i="2" s="1"/>
  <c r="K102" i="2"/>
  <c r="M102" i="2" s="1"/>
  <c r="K265" i="2"/>
  <c r="M265" i="2" s="1"/>
  <c r="J76" i="2"/>
  <c r="I76" i="2"/>
  <c r="J226" i="2"/>
  <c r="K245" i="2"/>
  <c r="M245" i="2" s="1"/>
  <c r="J270" i="2"/>
  <c r="K285" i="2"/>
  <c r="M285" i="2" s="1"/>
  <c r="N285" i="2" s="1"/>
  <c r="L285" i="2"/>
  <c r="K194" i="2"/>
  <c r="M194" i="2" s="1"/>
  <c r="J307" i="2"/>
  <c r="I307" i="2"/>
  <c r="J85" i="2"/>
  <c r="K85" i="2"/>
  <c r="M85" i="2" s="1"/>
  <c r="L85" i="2"/>
  <c r="L108" i="2"/>
  <c r="I108" i="2"/>
  <c r="K108" i="2"/>
  <c r="M108" i="2" s="1"/>
  <c r="K196" i="2"/>
  <c r="M196" i="2" s="1"/>
  <c r="L196" i="2"/>
  <c r="N91" i="2"/>
  <c r="K308" i="2"/>
  <c r="M308" i="2" s="1"/>
  <c r="J42" i="2"/>
  <c r="I42" i="2"/>
  <c r="L116" i="2"/>
  <c r="J248" i="2"/>
  <c r="I248" i="2"/>
  <c r="L248" i="2"/>
  <c r="J170" i="2"/>
  <c r="K170" i="2"/>
  <c r="M170" i="2" s="1"/>
  <c r="N170" i="2" s="1"/>
  <c r="K146" i="2"/>
  <c r="M146" i="2" s="1"/>
  <c r="J31" i="2"/>
  <c r="I31" i="2"/>
  <c r="J29" i="2"/>
  <c r="K29" i="2"/>
  <c r="M29" i="2" s="1"/>
  <c r="L29" i="2"/>
  <c r="K133" i="2"/>
  <c r="M133" i="2" s="1"/>
  <c r="J168" i="2"/>
  <c r="L255" i="2"/>
  <c r="K232" i="2"/>
  <c r="M232" i="2" s="1"/>
  <c r="L91" i="2"/>
  <c r="J194" i="2"/>
  <c r="J187" i="2"/>
  <c r="I187" i="2"/>
  <c r="K164" i="2"/>
  <c r="M164" i="2" s="1"/>
  <c r="K222" i="2"/>
  <c r="M222" i="2" s="1"/>
  <c r="I222" i="2"/>
  <c r="K286" i="2"/>
  <c r="M286" i="2" s="1"/>
  <c r="I110" i="2"/>
  <c r="J110" i="2"/>
  <c r="K110" i="2"/>
  <c r="M110" i="2" s="1"/>
  <c r="L110" i="2"/>
  <c r="I311" i="2"/>
  <c r="K311" i="2"/>
  <c r="M311" i="2" s="1"/>
  <c r="K78" i="2"/>
  <c r="M78" i="2" s="1"/>
  <c r="L76" i="2"/>
  <c r="J200" i="2"/>
  <c r="K38" i="2"/>
  <c r="M38" i="2" s="1"/>
  <c r="N38" i="2" s="1"/>
  <c r="J38" i="2"/>
  <c r="L38" i="2"/>
  <c r="L30" i="2"/>
  <c r="I30" i="2"/>
  <c r="N140" i="2"/>
  <c r="J107" i="2"/>
  <c r="J195" i="2"/>
  <c r="L35" i="2"/>
  <c r="J35" i="2"/>
  <c r="I35" i="2"/>
  <c r="I163" i="2"/>
  <c r="K160" i="2"/>
  <c r="M160" i="2" s="1"/>
  <c r="L160" i="2"/>
  <c r="J159" i="2"/>
  <c r="I159" i="2"/>
  <c r="I192" i="2"/>
  <c r="K80" i="2"/>
  <c r="M80" i="2" s="1"/>
  <c r="N80" i="2" s="1"/>
  <c r="L80" i="2"/>
  <c r="L207" i="2"/>
  <c r="K201" i="2"/>
  <c r="M201" i="2" s="1"/>
  <c r="K210" i="2"/>
  <c r="J183" i="2"/>
  <c r="I183" i="2"/>
  <c r="K191" i="2"/>
  <c r="M191" i="2" s="1"/>
  <c r="J3" i="2"/>
  <c r="K190" i="2"/>
  <c r="M190" i="2" s="1"/>
  <c r="N190" i="2" s="1"/>
  <c r="K134" i="2"/>
  <c r="M134" i="2" s="1"/>
  <c r="N134" i="2" s="1"/>
  <c r="L84" i="2"/>
  <c r="I84" i="2"/>
  <c r="J84" i="2"/>
  <c r="K84" i="2"/>
  <c r="M84" i="2" s="1"/>
  <c r="K234" i="2"/>
  <c r="M234" i="2" s="1"/>
  <c r="L234" i="2"/>
  <c r="J160" i="2"/>
  <c r="I160" i="2"/>
  <c r="J212" i="2"/>
  <c r="K212" i="2"/>
  <c r="M212" i="2" s="1"/>
  <c r="L212" i="2"/>
  <c r="K16" i="2"/>
  <c r="M16" i="2" s="1"/>
  <c r="L142" i="2"/>
  <c r="K142" i="2"/>
  <c r="M142" i="2" s="1"/>
  <c r="J80" i="2"/>
  <c r="K75" i="2"/>
  <c r="M75" i="2" s="1"/>
  <c r="K203" i="2"/>
  <c r="M203" i="2" s="1"/>
  <c r="L203" i="2"/>
  <c r="J285" i="2"/>
  <c r="L185" i="2"/>
  <c r="L18" i="2"/>
  <c r="I18" i="2"/>
  <c r="J18" i="2"/>
  <c r="I113" i="2"/>
  <c r="K104" i="2"/>
  <c r="M104" i="2" s="1"/>
  <c r="L25" i="2"/>
  <c r="O25" i="2" s="1"/>
  <c r="K282" i="2"/>
  <c r="M282" i="2" s="1"/>
  <c r="K248" i="2"/>
  <c r="M248" i="2" s="1"/>
  <c r="J210" i="2"/>
  <c r="K37" i="2"/>
  <c r="M37" i="2" s="1"/>
  <c r="J16" i="2"/>
  <c r="I16" i="2"/>
  <c r="K35" i="2"/>
  <c r="M35" i="2" s="1"/>
  <c r="K165" i="2"/>
  <c r="M165" i="2" s="1"/>
  <c r="L165" i="2"/>
  <c r="K126" i="2"/>
  <c r="M126" i="2" s="1"/>
  <c r="L126" i="2"/>
  <c r="I104" i="2"/>
  <c r="L282" i="2"/>
  <c r="I282" i="2"/>
  <c r="J211" i="2"/>
  <c r="K207" i="2"/>
  <c r="M207" i="2" s="1"/>
  <c r="J203" i="2"/>
  <c r="K187" i="2"/>
  <c r="M187" i="2" s="1"/>
  <c r="L187" i="2"/>
  <c r="K33" i="2"/>
  <c r="M33" i="2" s="1"/>
  <c r="N33" i="2" s="1"/>
  <c r="K233" i="2"/>
  <c r="M233" i="2" s="1"/>
  <c r="L233" i="2"/>
  <c r="K252" i="2"/>
  <c r="M252" i="2" s="1"/>
  <c r="K159" i="2"/>
  <c r="M159" i="2" s="1"/>
  <c r="N159" i="2" s="1"/>
  <c r="J27" i="2"/>
  <c r="L27" i="2"/>
  <c r="I24" i="2"/>
  <c r="N253" i="2"/>
  <c r="I212" i="2"/>
  <c r="L222" i="2"/>
  <c r="J119" i="2"/>
  <c r="K119" i="2"/>
  <c r="M119" i="2" s="1"/>
  <c r="I88" i="2"/>
  <c r="K188" i="2"/>
  <c r="M188" i="2" s="1"/>
  <c r="I85" i="2"/>
  <c r="J102" i="2"/>
  <c r="L265" i="2"/>
  <c r="I265" i="2"/>
  <c r="J222" i="2"/>
  <c r="I5" i="2"/>
  <c r="I119" i="2"/>
  <c r="K184" i="2"/>
  <c r="M184" i="2" s="1"/>
  <c r="K235" i="2"/>
  <c r="M235" i="2" s="1"/>
  <c r="K186" i="2"/>
  <c r="M186" i="2" s="1"/>
  <c r="I273" i="2"/>
  <c r="L94" i="2"/>
  <c r="I94" i="2"/>
  <c r="J94" i="2"/>
  <c r="J32" i="2"/>
  <c r="N136" i="3"/>
  <c r="N15" i="3"/>
  <c r="K211" i="3"/>
  <c r="M211" i="3" s="1"/>
  <c r="J211" i="3"/>
  <c r="I211" i="3"/>
  <c r="L211" i="3"/>
  <c r="L216" i="3"/>
  <c r="I216" i="3"/>
  <c r="K216" i="3"/>
  <c r="M216" i="3" s="1"/>
  <c r="K249" i="3"/>
  <c r="M249" i="3" s="1"/>
  <c r="I249" i="3"/>
  <c r="J249" i="3"/>
  <c r="L165" i="3"/>
  <c r="I123" i="3"/>
  <c r="J123" i="3"/>
  <c r="L123" i="3"/>
  <c r="L212" i="3"/>
  <c r="K212" i="3"/>
  <c r="M212" i="3" s="1"/>
  <c r="K100" i="3"/>
  <c r="M100" i="3" s="1"/>
  <c r="L100" i="3"/>
  <c r="K277" i="3"/>
  <c r="M277" i="3" s="1"/>
  <c r="N277" i="3" s="1"/>
  <c r="L277" i="3"/>
  <c r="J99" i="3"/>
  <c r="L99" i="3"/>
  <c r="L31" i="3"/>
  <c r="K31" i="3"/>
  <c r="M31" i="3" s="1"/>
  <c r="L9" i="3"/>
  <c r="O9" i="3" s="1"/>
  <c r="J134" i="3"/>
  <c r="K134" i="3"/>
  <c r="M134" i="3" s="1"/>
  <c r="K146" i="3"/>
  <c r="M146" i="3" s="1"/>
  <c r="N205" i="3"/>
  <c r="J160" i="3"/>
  <c r="I160" i="3"/>
  <c r="I7" i="3"/>
  <c r="J7" i="3"/>
  <c r="K251" i="3"/>
  <c r="M251" i="3" s="1"/>
  <c r="I251" i="3"/>
  <c r="L270" i="3"/>
  <c r="J270" i="3"/>
  <c r="I32" i="3"/>
  <c r="J32" i="3"/>
  <c r="K32" i="3"/>
  <c r="M32" i="3" s="1"/>
  <c r="L32" i="3"/>
  <c r="L161" i="3"/>
  <c r="J16" i="3"/>
  <c r="L16" i="3"/>
  <c r="K87" i="3"/>
  <c r="M87" i="3" s="1"/>
  <c r="N87" i="3" s="1"/>
  <c r="I103" i="3"/>
  <c r="K103" i="3"/>
  <c r="M103" i="3" s="1"/>
  <c r="I273" i="3"/>
  <c r="J273" i="3"/>
  <c r="I147" i="3"/>
  <c r="J147" i="3"/>
  <c r="K147" i="3"/>
  <c r="M147" i="3" s="1"/>
  <c r="L147" i="3"/>
  <c r="J251" i="3"/>
  <c r="L251" i="3"/>
  <c r="K236" i="3"/>
  <c r="M236" i="3" s="1"/>
  <c r="L236" i="3"/>
  <c r="J236" i="3"/>
  <c r="J243" i="3"/>
  <c r="K243" i="3"/>
  <c r="M243" i="3" s="1"/>
  <c r="I243" i="3"/>
  <c r="K5" i="3"/>
  <c r="M5" i="3" s="1"/>
  <c r="J11" i="3"/>
  <c r="J290" i="3"/>
  <c r="L290" i="3"/>
  <c r="L311" i="3"/>
  <c r="I311" i="3"/>
  <c r="K311" i="3"/>
  <c r="M311" i="3" s="1"/>
  <c r="N4" i="3"/>
  <c r="K190" i="3"/>
  <c r="J187" i="3"/>
  <c r="N218" i="3"/>
  <c r="L75" i="3"/>
  <c r="K75" i="3"/>
  <c r="M75" i="3" s="1"/>
  <c r="K197" i="3"/>
  <c r="M197" i="3" s="1"/>
  <c r="L197" i="3"/>
  <c r="K282" i="3"/>
  <c r="M282" i="3" s="1"/>
  <c r="I282" i="3"/>
  <c r="I138" i="3"/>
  <c r="J138" i="3"/>
  <c r="L138" i="3"/>
  <c r="J132" i="3"/>
  <c r="K132" i="3"/>
  <c r="M132" i="3" s="1"/>
  <c r="L132" i="3"/>
  <c r="I132" i="3"/>
  <c r="I79" i="3"/>
  <c r="K79" i="3"/>
  <c r="M79" i="3" s="1"/>
  <c r="I152" i="3"/>
  <c r="J152" i="3"/>
  <c r="K152" i="3"/>
  <c r="M152" i="3" s="1"/>
  <c r="L152" i="3"/>
  <c r="N3" i="3"/>
  <c r="J205" i="3"/>
  <c r="I240" i="3"/>
  <c r="N208" i="3"/>
  <c r="K26" i="3"/>
  <c r="M26" i="3" s="1"/>
  <c r="I37" i="3"/>
  <c r="J37" i="3"/>
  <c r="L37" i="3"/>
  <c r="K37" i="3"/>
  <c r="M37" i="3" s="1"/>
  <c r="J86" i="3"/>
  <c r="K86" i="3"/>
  <c r="M86" i="3" s="1"/>
  <c r="L86" i="3"/>
  <c r="L196" i="3"/>
  <c r="I196" i="3"/>
  <c r="K157" i="3"/>
  <c r="M157" i="3" s="1"/>
  <c r="L181" i="3"/>
  <c r="J103" i="3"/>
  <c r="K295" i="3"/>
  <c r="M295" i="3" s="1"/>
  <c r="L295" i="3"/>
  <c r="I295" i="3"/>
  <c r="J295" i="3"/>
  <c r="N233" i="3"/>
  <c r="J210" i="3"/>
  <c r="K285" i="3"/>
  <c r="M285" i="3" s="1"/>
  <c r="L285" i="3"/>
  <c r="I178" i="3"/>
  <c r="L178" i="3"/>
  <c r="J178" i="3"/>
  <c r="J93" i="3"/>
  <c r="L93" i="3"/>
  <c r="I49" i="3"/>
  <c r="J49" i="3"/>
  <c r="K268" i="3"/>
  <c r="M268" i="3" s="1"/>
  <c r="L268" i="3"/>
  <c r="K229" i="3"/>
  <c r="M229" i="3" s="1"/>
  <c r="J229" i="3"/>
  <c r="I293" i="3"/>
  <c r="J293" i="3"/>
  <c r="K293" i="3"/>
  <c r="M293" i="3" s="1"/>
  <c r="L293" i="3"/>
  <c r="I14" i="3"/>
  <c r="K14" i="3"/>
  <c r="M14" i="3" s="1"/>
  <c r="K206" i="3"/>
  <c r="M206" i="3" s="1"/>
  <c r="L206" i="3"/>
  <c r="I206" i="3"/>
  <c r="I89" i="3"/>
  <c r="K235" i="3"/>
  <c r="L235" i="3"/>
  <c r="I235" i="3"/>
  <c r="J235" i="3"/>
  <c r="L96" i="3"/>
  <c r="J96" i="3"/>
  <c r="I268" i="3"/>
  <c r="J268" i="3"/>
  <c r="I26" i="3"/>
  <c r="L162" i="3"/>
  <c r="I162" i="3"/>
  <c r="J162" i="3"/>
  <c r="K162" i="3"/>
  <c r="M162" i="3" s="1"/>
  <c r="K172" i="3"/>
  <c r="M172" i="3" s="1"/>
  <c r="L172" i="3"/>
  <c r="I172" i="3"/>
  <c r="N12" i="3"/>
  <c r="K112" i="3"/>
  <c r="M112" i="3" s="1"/>
  <c r="L112" i="3"/>
  <c r="K303" i="3"/>
  <c r="M303" i="3" s="1"/>
  <c r="L303" i="3"/>
  <c r="I208" i="3"/>
  <c r="J208" i="3"/>
  <c r="K313" i="3"/>
  <c r="M313" i="3" s="1"/>
  <c r="I275" i="3"/>
  <c r="K299" i="3"/>
  <c r="M299" i="3" s="1"/>
  <c r="L299" i="3"/>
  <c r="I299" i="3"/>
  <c r="J299" i="3"/>
  <c r="K255" i="3"/>
  <c r="M255" i="3" s="1"/>
  <c r="J255" i="3"/>
  <c r="K193" i="3"/>
  <c r="M193" i="3" s="1"/>
  <c r="L12" i="3"/>
  <c r="O12" i="3" s="1"/>
  <c r="I161" i="3"/>
  <c r="L133" i="3"/>
  <c r="I133" i="3"/>
  <c r="I97" i="3"/>
  <c r="J313" i="3"/>
  <c r="N307" i="3"/>
  <c r="L296" i="3"/>
  <c r="J296" i="3"/>
  <c r="I270" i="3"/>
  <c r="I29" i="3"/>
  <c r="K29" i="3"/>
  <c r="M29" i="3" s="1"/>
  <c r="K202" i="3"/>
  <c r="M202" i="3" s="1"/>
  <c r="I290" i="3"/>
  <c r="K290" i="3"/>
  <c r="M290" i="3" s="1"/>
  <c r="J161" i="3"/>
  <c r="K161" i="3"/>
  <c r="M161" i="3" s="1"/>
  <c r="I227" i="3"/>
  <c r="L111" i="3"/>
  <c r="O111" i="3" s="1"/>
  <c r="S111" i="3" s="1"/>
  <c r="I188" i="3"/>
  <c r="J188" i="3"/>
  <c r="I101" i="3"/>
  <c r="N84" i="3"/>
  <c r="I280" i="3"/>
  <c r="J280" i="3"/>
  <c r="K280" i="3"/>
  <c r="M280" i="3" s="1"/>
  <c r="L280" i="3"/>
  <c r="L307" i="3"/>
  <c r="J307" i="3"/>
  <c r="O307" i="3" s="1"/>
  <c r="S307" i="3" s="1"/>
  <c r="K108" i="3"/>
  <c r="M108" i="3" s="1"/>
  <c r="I108" i="3"/>
  <c r="K33" i="3"/>
  <c r="M33" i="3" s="1"/>
  <c r="K102" i="3"/>
  <c r="M102" i="3" s="1"/>
  <c r="L102" i="3"/>
  <c r="I102" i="3"/>
  <c r="J257" i="3"/>
  <c r="K169" i="3"/>
  <c r="M169" i="3" s="1"/>
  <c r="L169" i="3"/>
  <c r="N113" i="3"/>
  <c r="K309" i="3"/>
  <c r="M309" i="3" s="1"/>
  <c r="I309" i="3"/>
  <c r="I134" i="3"/>
  <c r="K188" i="3"/>
  <c r="M188" i="3" s="1"/>
  <c r="L188" i="3"/>
  <c r="L108" i="3"/>
  <c r="K239" i="3"/>
  <c r="M239" i="3" s="1"/>
  <c r="L239" i="3"/>
  <c r="I30" i="3"/>
  <c r="I153" i="3"/>
  <c r="J153" i="3"/>
  <c r="K153" i="3"/>
  <c r="M153" i="3" s="1"/>
  <c r="L153" i="3"/>
  <c r="J276" i="3"/>
  <c r="I276" i="3"/>
  <c r="N115" i="3"/>
  <c r="K221" i="3"/>
  <c r="M221" i="3" s="1"/>
  <c r="K183" i="3"/>
  <c r="M183" i="3" s="1"/>
  <c r="I183" i="3"/>
  <c r="L183" i="3"/>
  <c r="K135" i="3"/>
  <c r="L135" i="3"/>
  <c r="I100" i="3"/>
  <c r="J100" i="3"/>
  <c r="L4" i="3"/>
  <c r="J4" i="3"/>
  <c r="P4" i="3" s="1"/>
  <c r="Q4" i="3" s="1"/>
  <c r="R4" i="3" s="1"/>
  <c r="N191" i="3"/>
  <c r="J285" i="3"/>
  <c r="L254" i="3"/>
  <c r="I254" i="3"/>
  <c r="K254" i="3"/>
  <c r="M254" i="3" s="1"/>
  <c r="J266" i="3"/>
  <c r="L266" i="3"/>
  <c r="I266" i="3"/>
  <c r="K266" i="3"/>
  <c r="M266" i="3" s="1"/>
  <c r="K133" i="3"/>
  <c r="M133" i="3" s="1"/>
  <c r="K257" i="3"/>
  <c r="M257" i="3" s="1"/>
  <c r="N257" i="3" s="1"/>
  <c r="L257" i="3"/>
  <c r="I257" i="3"/>
  <c r="L67" i="3"/>
  <c r="O67" i="3" s="1"/>
  <c r="S67" i="3" s="1"/>
  <c r="J219" i="3"/>
  <c r="K219" i="3"/>
  <c r="M219" i="3" s="1"/>
  <c r="L219" i="3"/>
  <c r="I219" i="3"/>
  <c r="K223" i="3"/>
  <c r="M223" i="3" s="1"/>
  <c r="L223" i="3"/>
  <c r="I303" i="3"/>
  <c r="J303" i="3"/>
  <c r="N246" i="3"/>
  <c r="L228" i="3"/>
  <c r="K228" i="3"/>
  <c r="M228" i="3" s="1"/>
  <c r="L7" i="3"/>
  <c r="K7" i="3"/>
  <c r="M7" i="3" s="1"/>
  <c r="L243" i="3"/>
  <c r="L249" i="3"/>
  <c r="J291" i="3"/>
  <c r="K291" i="3"/>
  <c r="M291" i="3" s="1"/>
  <c r="L291" i="3"/>
  <c r="I291" i="3"/>
  <c r="K181" i="3"/>
  <c r="M181" i="3" s="1"/>
  <c r="K88" i="3"/>
  <c r="M88" i="3" s="1"/>
  <c r="J88" i="3"/>
  <c r="N99" i="3"/>
  <c r="I262" i="3"/>
  <c r="K262" i="3"/>
  <c r="M262" i="3" s="1"/>
  <c r="J180" i="3"/>
  <c r="L180" i="3"/>
  <c r="I94" i="3"/>
  <c r="J94" i="3"/>
  <c r="K94" i="3"/>
  <c r="M94" i="3" s="1"/>
  <c r="L94" i="3"/>
  <c r="L313" i="3"/>
  <c r="K297" i="3"/>
  <c r="L297" i="3"/>
  <c r="K287" i="3"/>
  <c r="M287" i="3" s="1"/>
  <c r="L287" i="3"/>
  <c r="I287" i="3"/>
  <c r="I24" i="3"/>
  <c r="J24" i="3"/>
  <c r="N230" i="3"/>
  <c r="J136" i="3"/>
  <c r="O136" i="3" s="1"/>
  <c r="S136" i="3" s="1"/>
  <c r="K127" i="3"/>
  <c r="M127" i="3" s="1"/>
  <c r="L156" i="3"/>
  <c r="J156" i="3"/>
  <c r="I156" i="3"/>
  <c r="L302" i="3"/>
  <c r="N308" i="3"/>
  <c r="K310" i="3"/>
  <c r="M310" i="3" s="1"/>
  <c r="L310" i="3"/>
  <c r="I310" i="3"/>
  <c r="J310" i="3"/>
  <c r="I107" i="3"/>
  <c r="L79" i="3"/>
  <c r="J79" i="3"/>
  <c r="I31" i="3"/>
  <c r="N9" i="3"/>
  <c r="L208" i="3"/>
  <c r="I57" i="3"/>
  <c r="I259" i="3"/>
  <c r="K259" i="3"/>
  <c r="M259" i="3" s="1"/>
  <c r="I137" i="3"/>
  <c r="K271" i="3"/>
  <c r="M271" i="3" s="1"/>
  <c r="L271" i="3"/>
  <c r="I232" i="3"/>
  <c r="J232" i="3"/>
  <c r="I86" i="3"/>
  <c r="K101" i="3"/>
  <c r="M101" i="3" s="1"/>
  <c r="L101" i="3"/>
  <c r="J247" i="3"/>
  <c r="K247" i="3"/>
  <c r="M247" i="3" s="1"/>
  <c r="L247" i="3"/>
  <c r="I247" i="3"/>
  <c r="K96" i="3"/>
  <c r="M96" i="3" s="1"/>
  <c r="I207" i="3"/>
  <c r="J207" i="3"/>
  <c r="I112" i="3"/>
  <c r="J112" i="3"/>
  <c r="I301" i="3"/>
  <c r="J301" i="3"/>
  <c r="K270" i="3"/>
  <c r="M270" i="3" s="1"/>
  <c r="I13" i="3"/>
  <c r="J289" i="3"/>
  <c r="I289" i="3"/>
  <c r="K289" i="3"/>
  <c r="M289" i="3" s="1"/>
  <c r="K215" i="3"/>
  <c r="M215" i="3" s="1"/>
  <c r="L215" i="3"/>
  <c r="K302" i="3"/>
  <c r="M302" i="3" s="1"/>
  <c r="L298" i="3"/>
  <c r="J30" i="3"/>
  <c r="K30" i="3"/>
  <c r="M30" i="3" s="1"/>
  <c r="J181" i="3"/>
  <c r="K123" i="3"/>
  <c r="M123" i="3" s="1"/>
  <c r="J59" i="3"/>
  <c r="I59" i="3"/>
  <c r="K59" i="3"/>
  <c r="M59" i="3" s="1"/>
  <c r="L59" i="3"/>
  <c r="K273" i="3"/>
  <c r="M273" i="3" s="1"/>
  <c r="K178" i="3"/>
  <c r="M178" i="3" s="1"/>
  <c r="K276" i="3"/>
  <c r="M276" i="3" s="1"/>
  <c r="L276" i="3"/>
  <c r="I180" i="3"/>
  <c r="K180" i="3"/>
  <c r="M180" i="3" s="1"/>
  <c r="J238" i="3"/>
  <c r="L238" i="3"/>
  <c r="K238" i="3"/>
  <c r="M238" i="3" s="1"/>
  <c r="I214" i="3"/>
  <c r="L187" i="3"/>
  <c r="I118" i="3"/>
  <c r="J118" i="3"/>
  <c r="K118" i="3"/>
  <c r="M118" i="3" s="1"/>
  <c r="L118" i="3"/>
  <c r="J286" i="3"/>
  <c r="I267" i="3"/>
  <c r="K240" i="3"/>
  <c r="M240" i="3" s="1"/>
  <c r="L240" i="3"/>
  <c r="J288" i="3"/>
  <c r="I288" i="3"/>
  <c r="K288" i="3"/>
  <c r="M288" i="3" s="1"/>
  <c r="I74" i="3"/>
  <c r="K42" i="3"/>
  <c r="M42" i="3" s="1"/>
  <c r="L57" i="3"/>
  <c r="I33" i="3"/>
  <c r="J33" i="3"/>
  <c r="I272" i="3"/>
  <c r="J272" i="3"/>
  <c r="L65" i="3"/>
  <c r="I65" i="3"/>
  <c r="I265" i="3"/>
  <c r="I237" i="3"/>
  <c r="K260" i="3"/>
  <c r="M260" i="3" s="1"/>
  <c r="J218" i="3"/>
  <c r="K300" i="3"/>
  <c r="M300" i="3" s="1"/>
  <c r="L300" i="3"/>
  <c r="I300" i="3"/>
  <c r="L84" i="3"/>
  <c r="L273" i="3"/>
  <c r="N203" i="3"/>
  <c r="N256" i="3"/>
  <c r="I75" i="3"/>
  <c r="J172" i="3"/>
  <c r="I223" i="3"/>
  <c r="I175" i="3"/>
  <c r="K175" i="3"/>
  <c r="M175" i="3" s="1"/>
  <c r="J294" i="3"/>
  <c r="I294" i="3"/>
  <c r="I48" i="3"/>
  <c r="J48" i="3"/>
  <c r="L48" i="3"/>
  <c r="K48" i="3"/>
  <c r="M48" i="3" s="1"/>
  <c r="J220" i="3"/>
  <c r="I220" i="3"/>
  <c r="K220" i="3"/>
  <c r="M220" i="3" s="1"/>
  <c r="I200" i="3"/>
  <c r="J200" i="3"/>
  <c r="K200" i="3"/>
  <c r="M200" i="3" s="1"/>
  <c r="L200" i="3"/>
  <c r="L279" i="3"/>
  <c r="I279" i="3"/>
  <c r="J279" i="3"/>
  <c r="K279" i="3"/>
  <c r="M279" i="3" s="1"/>
  <c r="J212" i="3"/>
  <c r="I212" i="3"/>
  <c r="K168" i="3"/>
  <c r="M168" i="3" s="1"/>
  <c r="N168" i="3" s="1"/>
  <c r="J77" i="3"/>
  <c r="L77" i="3"/>
  <c r="K278" i="3"/>
  <c r="M278" i="3" s="1"/>
  <c r="N298" i="3"/>
  <c r="I271" i="3"/>
  <c r="J271" i="3"/>
  <c r="K248" i="3"/>
  <c r="M248" i="3" s="1"/>
  <c r="I87" i="3"/>
  <c r="J206" i="3"/>
  <c r="L151" i="3"/>
  <c r="O151" i="3" s="1"/>
  <c r="S151" i="3" s="1"/>
  <c r="J131" i="3"/>
  <c r="N89" i="3"/>
  <c r="J68" i="3"/>
  <c r="I68" i="3"/>
  <c r="K312" i="3"/>
  <c r="M312" i="3" s="1"/>
  <c r="I17" i="3"/>
  <c r="I91" i="3"/>
  <c r="I66" i="3"/>
  <c r="K237" i="3"/>
  <c r="M237" i="3" s="1"/>
  <c r="L182" i="3"/>
  <c r="J182" i="3"/>
  <c r="K182" i="3"/>
  <c r="M182" i="3" s="1"/>
  <c r="I182" i="3"/>
  <c r="I105" i="3"/>
  <c r="I197" i="3"/>
  <c r="J197" i="3"/>
  <c r="I155" i="3"/>
  <c r="I77" i="3"/>
  <c r="K77" i="3"/>
  <c r="M77" i="3" s="1"/>
  <c r="J21" i="3"/>
  <c r="L21" i="3"/>
  <c r="I16" i="3"/>
  <c r="N151" i="3"/>
  <c r="K25" i="3"/>
  <c r="M25" i="3" s="1"/>
  <c r="L25" i="3"/>
  <c r="J122" i="3"/>
  <c r="I292" i="3"/>
  <c r="J292" i="3"/>
  <c r="K292" i="3"/>
  <c r="M292" i="3" s="1"/>
  <c r="L292" i="3"/>
  <c r="J168" i="3"/>
  <c r="I168" i="3"/>
  <c r="L179" i="3"/>
  <c r="I179" i="3"/>
  <c r="I46" i="3"/>
  <c r="K46" i="3"/>
  <c r="M46" i="3" s="1"/>
  <c r="K166" i="3"/>
  <c r="K85" i="3"/>
  <c r="M85" i="3" s="1"/>
  <c r="L173" i="3"/>
  <c r="J297" i="3"/>
  <c r="L278" i="3"/>
  <c r="I286" i="3"/>
  <c r="L248" i="3"/>
  <c r="K160" i="3"/>
  <c r="M160" i="3" s="1"/>
  <c r="L160" i="3"/>
  <c r="I187" i="3"/>
  <c r="I22" i="3"/>
  <c r="J22" i="3"/>
  <c r="I131" i="3"/>
  <c r="I80" i="3"/>
  <c r="N11" i="3"/>
  <c r="L284" i="3"/>
  <c r="I284" i="3"/>
  <c r="J284" i="3"/>
  <c r="K284" i="3"/>
  <c r="M284" i="3" s="1"/>
  <c r="K49" i="3"/>
  <c r="M49" i="3" s="1"/>
  <c r="I278" i="3"/>
  <c r="K286" i="3"/>
  <c r="M286" i="3" s="1"/>
  <c r="L286" i="3"/>
  <c r="I248" i="3"/>
  <c r="I231" i="3"/>
  <c r="J231" i="3"/>
  <c r="K225" i="3"/>
  <c r="J87" i="3"/>
  <c r="L87" i="3"/>
  <c r="I204" i="3"/>
  <c r="K74" i="3"/>
  <c r="M74" i="3" s="1"/>
  <c r="L42" i="3"/>
  <c r="L312" i="3"/>
  <c r="J312" i="3"/>
  <c r="K272" i="3"/>
  <c r="M272" i="3" s="1"/>
  <c r="K265" i="3"/>
  <c r="M265" i="3" s="1"/>
  <c r="L11" i="3"/>
  <c r="J25" i="3"/>
  <c r="I25" i="3"/>
  <c r="L260" i="3"/>
  <c r="I217" i="3"/>
  <c r="K217" i="3"/>
  <c r="M217" i="3" s="1"/>
  <c r="J184" i="3"/>
  <c r="I184" i="3"/>
  <c r="K165" i="3"/>
  <c r="M165" i="3" s="1"/>
  <c r="I116" i="3"/>
  <c r="J116" i="3"/>
  <c r="K116" i="3"/>
  <c r="M116" i="3" s="1"/>
  <c r="L116" i="3"/>
  <c r="L190" i="3"/>
  <c r="L163" i="3"/>
  <c r="I163" i="3"/>
  <c r="K231" i="3"/>
  <c r="M231" i="3" s="1"/>
  <c r="L231" i="3"/>
  <c r="I277" i="3"/>
  <c r="J277" i="3"/>
  <c r="K195" i="3"/>
  <c r="M195" i="3" s="1"/>
  <c r="L195" i="3"/>
  <c r="I304" i="3"/>
  <c r="J304" i="3"/>
  <c r="J278" i="3"/>
  <c r="J248" i="3"/>
  <c r="L288" i="3"/>
  <c r="K24" i="3"/>
  <c r="M24" i="3" s="1"/>
  <c r="K57" i="3"/>
  <c r="M57" i="3" s="1"/>
  <c r="K65" i="3"/>
  <c r="M65" i="3" s="1"/>
  <c r="N67" i="3"/>
  <c r="I189" i="3"/>
  <c r="L189" i="3"/>
  <c r="L267" i="3"/>
  <c r="J240" i="3"/>
  <c r="J74" i="3"/>
  <c r="J42" i="3"/>
  <c r="L33" i="3"/>
  <c r="L272" i="3"/>
  <c r="J65" i="3"/>
  <c r="L265" i="3"/>
  <c r="L117" i="3"/>
  <c r="I117" i="3"/>
  <c r="L237" i="3"/>
  <c r="I260" i="3"/>
  <c r="L218" i="3"/>
  <c r="I306" i="3"/>
  <c r="J306" i="3"/>
  <c r="K306" i="3"/>
  <c r="M306" i="3" s="1"/>
  <c r="J224" i="3"/>
  <c r="L224" i="3"/>
  <c r="I224" i="3"/>
  <c r="I128" i="3"/>
  <c r="K128" i="3"/>
  <c r="M128" i="3" s="1"/>
  <c r="I10" i="3"/>
  <c r="I296" i="3"/>
  <c r="K64" i="3"/>
  <c r="L64" i="3"/>
  <c r="J102" i="3"/>
  <c r="I166" i="3"/>
  <c r="J166" i="3"/>
  <c r="J201" i="3"/>
  <c r="K201" i="3"/>
  <c r="M201" i="3" s="1"/>
  <c r="L201" i="3"/>
  <c r="I98" i="3"/>
  <c r="L69" i="3"/>
  <c r="J69" i="3"/>
  <c r="K69" i="3"/>
  <c r="M69" i="3" s="1"/>
  <c r="I69" i="3"/>
  <c r="L226" i="3"/>
  <c r="I42" i="3"/>
  <c r="K139" i="3"/>
  <c r="L139" i="3"/>
  <c r="L256" i="3"/>
  <c r="O256" i="3" s="1"/>
  <c r="S256" i="3" s="1"/>
  <c r="J242" i="3"/>
  <c r="K242" i="3"/>
  <c r="M242" i="3" s="1"/>
  <c r="I236" i="3"/>
  <c r="I127" i="3"/>
  <c r="J127" i="3"/>
  <c r="I58" i="3"/>
  <c r="K58" i="3"/>
  <c r="M58" i="3" s="1"/>
  <c r="L58" i="3"/>
  <c r="J58" i="3"/>
  <c r="K209" i="3"/>
  <c r="M209" i="3" s="1"/>
  <c r="L209" i="3"/>
  <c r="I93" i="3"/>
  <c r="K44" i="3"/>
  <c r="M44" i="3" s="1"/>
  <c r="I51" i="3"/>
  <c r="K51" i="3"/>
  <c r="M51" i="3" s="1"/>
  <c r="I146" i="3"/>
  <c r="I264" i="3"/>
  <c r="K264" i="3"/>
  <c r="M264" i="3" s="1"/>
  <c r="L264" i="3"/>
  <c r="L170" i="3"/>
  <c r="I170" i="3"/>
  <c r="J140" i="3"/>
  <c r="I140" i="3"/>
  <c r="I228" i="3"/>
  <c r="J228" i="3"/>
  <c r="J260" i="3"/>
  <c r="I176" i="3"/>
  <c r="K305" i="3"/>
  <c r="M305" i="3" s="1"/>
  <c r="K156" i="3"/>
  <c r="M156" i="3" s="1"/>
  <c r="K294" i="3"/>
  <c r="M294" i="3" s="1"/>
  <c r="J10" i="3"/>
  <c r="L55" i="3"/>
  <c r="I55" i="3"/>
  <c r="K55" i="3"/>
  <c r="M55" i="3" s="1"/>
  <c r="N53" i="3"/>
  <c r="J39" i="3"/>
  <c r="K39" i="3"/>
  <c r="M39" i="3" s="1"/>
  <c r="L39" i="3"/>
  <c r="I39" i="3"/>
  <c r="L26" i="3"/>
  <c r="K68" i="3"/>
  <c r="M68" i="3" s="1"/>
  <c r="I41" i="3"/>
  <c r="J41" i="3"/>
  <c r="I119" i="3"/>
  <c r="I242" i="3"/>
  <c r="I154" i="3"/>
  <c r="L217" i="3"/>
  <c r="J217" i="3"/>
  <c r="J105" i="3"/>
  <c r="K105" i="3"/>
  <c r="M105" i="3" s="1"/>
  <c r="L105" i="3"/>
  <c r="I209" i="3"/>
  <c r="J209" i="3"/>
  <c r="L22" i="3"/>
  <c r="K22" i="3"/>
  <c r="M22" i="3" s="1"/>
  <c r="K145" i="3"/>
  <c r="M145" i="3" s="1"/>
  <c r="I143" i="3"/>
  <c r="J106" i="3"/>
  <c r="I106" i="3"/>
  <c r="L306" i="3"/>
  <c r="K170" i="3"/>
  <c r="M170" i="3" s="1"/>
  <c r="L18" i="3"/>
  <c r="I18" i="3"/>
  <c r="J18" i="3"/>
  <c r="L27" i="3"/>
  <c r="K27" i="3"/>
  <c r="M27" i="3" s="1"/>
  <c r="I198" i="3"/>
  <c r="K10" i="3"/>
  <c r="M10" i="3" s="1"/>
  <c r="L155" i="3"/>
  <c r="J155" i="3"/>
  <c r="K155" i="3"/>
  <c r="M155" i="3" s="1"/>
  <c r="J13" i="3"/>
  <c r="K13" i="3"/>
  <c r="M13" i="3" s="1"/>
  <c r="L13" i="3"/>
  <c r="J190" i="3"/>
  <c r="I234" i="3"/>
  <c r="I221" i="3"/>
  <c r="J142" i="3"/>
  <c r="I213" i="3"/>
  <c r="L213" i="3"/>
  <c r="J213" i="3"/>
  <c r="L184" i="3"/>
  <c r="K28" i="3"/>
  <c r="M28" i="3" s="1"/>
  <c r="N28" i="3" s="1"/>
  <c r="K52" i="3"/>
  <c r="M52" i="3" s="1"/>
  <c r="K141" i="3"/>
  <c r="M141" i="3" s="1"/>
  <c r="J141" i="3"/>
  <c r="J107" i="3"/>
  <c r="K107" i="3"/>
  <c r="M107" i="3" s="1"/>
  <c r="J95" i="3"/>
  <c r="K95" i="3"/>
  <c r="M95" i="3" s="1"/>
  <c r="L95" i="3"/>
  <c r="I95" i="3"/>
  <c r="N23" i="3"/>
  <c r="J76" i="3"/>
  <c r="I76" i="3"/>
  <c r="L76" i="3"/>
  <c r="J233" i="3"/>
  <c r="I142" i="3"/>
  <c r="K186" i="3"/>
  <c r="M186" i="3" s="1"/>
  <c r="N186" i="3" s="1"/>
  <c r="K224" i="3"/>
  <c r="M224" i="3" s="1"/>
  <c r="K173" i="3"/>
  <c r="M173" i="3" s="1"/>
  <c r="N173" i="3" s="1"/>
  <c r="K164" i="3"/>
  <c r="L164" i="3"/>
  <c r="J52" i="3"/>
  <c r="K129" i="3"/>
  <c r="M129" i="3" s="1"/>
  <c r="I129" i="3"/>
  <c r="L104" i="3"/>
  <c r="K104" i="3"/>
  <c r="M104" i="3" s="1"/>
  <c r="L45" i="3"/>
  <c r="J45" i="3"/>
  <c r="K45" i="3"/>
  <c r="M45" i="3" s="1"/>
  <c r="I45" i="3"/>
  <c r="I199" i="3"/>
  <c r="J199" i="3"/>
  <c r="K176" i="3"/>
  <c r="M176" i="3" s="1"/>
  <c r="J176" i="3"/>
  <c r="L176" i="3"/>
  <c r="K163" i="3"/>
  <c r="M163" i="3" s="1"/>
  <c r="I141" i="3"/>
  <c r="K114" i="3"/>
  <c r="M114" i="3" s="1"/>
  <c r="J154" i="3"/>
  <c r="I202" i="3"/>
  <c r="N174" i="3"/>
  <c r="L186" i="3"/>
  <c r="I186" i="3"/>
  <c r="K184" i="3"/>
  <c r="M184" i="3" s="1"/>
  <c r="N184" i="3" s="1"/>
  <c r="K199" i="3"/>
  <c r="M199" i="3" s="1"/>
  <c r="L199" i="3"/>
  <c r="J165" i="3"/>
  <c r="I165" i="3"/>
  <c r="L144" i="3"/>
  <c r="I144" i="3"/>
  <c r="I210" i="3"/>
  <c r="N50" i="3"/>
  <c r="L40" i="3"/>
  <c r="I40" i="3"/>
  <c r="J40" i="3"/>
  <c r="K40" i="3"/>
  <c r="M40" i="3" s="1"/>
  <c r="L63" i="3"/>
  <c r="K171" i="3"/>
  <c r="M171" i="3" s="1"/>
  <c r="L171" i="3"/>
  <c r="K70" i="3"/>
  <c r="M70" i="3" s="1"/>
  <c r="N73" i="3"/>
  <c r="I201" i="3"/>
  <c r="J282" i="3"/>
  <c r="J239" i="3"/>
  <c r="I239" i="3"/>
  <c r="I261" i="3"/>
  <c r="L261" i="3"/>
  <c r="K253" i="3"/>
  <c r="M253" i="3" s="1"/>
  <c r="I253" i="3"/>
  <c r="L244" i="3"/>
  <c r="I244" i="3"/>
  <c r="I283" i="3"/>
  <c r="J283" i="3"/>
  <c r="L274" i="3"/>
  <c r="K274" i="3"/>
  <c r="M274" i="3" s="1"/>
  <c r="L90" i="3"/>
  <c r="I90" i="3"/>
  <c r="J90" i="3"/>
  <c r="K90" i="3"/>
  <c r="M90" i="3" s="1"/>
  <c r="I82" i="3"/>
  <c r="J82" i="3"/>
  <c r="K82" i="3"/>
  <c r="M82" i="3" s="1"/>
  <c r="L82" i="3"/>
  <c r="J258" i="3"/>
  <c r="I258" i="3"/>
  <c r="K258" i="3"/>
  <c r="M258" i="3" s="1"/>
  <c r="I85" i="3"/>
  <c r="K185" i="3"/>
  <c r="M185" i="3" s="1"/>
  <c r="J179" i="3"/>
  <c r="J173" i="3"/>
  <c r="I305" i="3"/>
  <c r="L305" i="3"/>
  <c r="L148" i="3"/>
  <c r="I148" i="3"/>
  <c r="L61" i="3"/>
  <c r="I61" i="3"/>
  <c r="J61" i="3"/>
  <c r="K167" i="3"/>
  <c r="M167" i="3" s="1"/>
  <c r="N167" i="3" s="1"/>
  <c r="J300" i="3"/>
  <c r="K283" i="3"/>
  <c r="M283" i="3" s="1"/>
  <c r="L283" i="3"/>
  <c r="J146" i="3"/>
  <c r="J264" i="3"/>
  <c r="I96" i="3"/>
  <c r="K189" i="3"/>
  <c r="M189" i="3" s="1"/>
  <c r="K196" i="3"/>
  <c r="M196" i="3" s="1"/>
  <c r="K18" i="3"/>
  <c r="M18" i="3" s="1"/>
  <c r="I130" i="3"/>
  <c r="J130" i="3"/>
  <c r="K130" i="3"/>
  <c r="M130" i="3" s="1"/>
  <c r="K222" i="3"/>
  <c r="M222" i="3" s="1"/>
  <c r="L222" i="3"/>
  <c r="L6" i="3"/>
  <c r="I6" i="3"/>
  <c r="K6" i="3"/>
  <c r="M6" i="3" s="1"/>
  <c r="K56" i="3"/>
  <c r="M56" i="3" s="1"/>
  <c r="K43" i="3"/>
  <c r="M43" i="3" s="1"/>
  <c r="L43" i="3"/>
  <c r="J43" i="3"/>
  <c r="I78" i="3"/>
  <c r="J194" i="3"/>
  <c r="O194" i="3" s="1"/>
  <c r="S194" i="3" s="1"/>
  <c r="J169" i="3"/>
  <c r="I169" i="3"/>
  <c r="K261" i="3"/>
  <c r="M261" i="3" s="1"/>
  <c r="J164" i="3"/>
  <c r="L52" i="3"/>
  <c r="I52" i="3"/>
  <c r="I159" i="3"/>
  <c r="I122" i="3"/>
  <c r="J63" i="3"/>
  <c r="K179" i="3"/>
  <c r="M179" i="3" s="1"/>
  <c r="L140" i="3"/>
  <c r="K140" i="3"/>
  <c r="M140" i="3" s="1"/>
  <c r="I222" i="3"/>
  <c r="J222" i="3"/>
  <c r="J56" i="3"/>
  <c r="J44" i="3"/>
  <c r="L44" i="3"/>
  <c r="I21" i="3"/>
  <c r="L47" i="3"/>
  <c r="I47" i="3"/>
  <c r="K47" i="3"/>
  <c r="M47" i="3" s="1"/>
  <c r="N60" i="3"/>
  <c r="K210" i="3"/>
  <c r="M210" i="3" s="1"/>
  <c r="L210" i="3"/>
  <c r="L157" i="3"/>
  <c r="I157" i="3"/>
  <c r="K98" i="3"/>
  <c r="M98" i="3" s="1"/>
  <c r="L98" i="3"/>
  <c r="J14" i="3"/>
  <c r="N148" i="3"/>
  <c r="I177" i="3"/>
  <c r="J177" i="3"/>
  <c r="K177" i="3"/>
  <c r="M177" i="3" s="1"/>
  <c r="L177" i="3"/>
  <c r="J183" i="3"/>
  <c r="J171" i="3"/>
  <c r="L269" i="3"/>
  <c r="I269" i="3"/>
  <c r="J269" i="3"/>
  <c r="L129" i="3"/>
  <c r="K137" i="3"/>
  <c r="M137" i="3" s="1"/>
  <c r="N137" i="3" s="1"/>
  <c r="L137" i="3"/>
  <c r="J104" i="3"/>
  <c r="K245" i="3"/>
  <c r="L245" i="3"/>
  <c r="I124" i="3"/>
  <c r="J8" i="3"/>
  <c r="I8" i="3"/>
  <c r="K8" i="3"/>
  <c r="M8" i="3" s="1"/>
  <c r="L8" i="3"/>
  <c r="L72" i="3"/>
  <c r="K72" i="3"/>
  <c r="M72" i="3" s="1"/>
  <c r="J189" i="3"/>
  <c r="J28" i="3"/>
  <c r="J158" i="3"/>
  <c r="O158" i="3" s="1"/>
  <c r="S158" i="3" s="1"/>
  <c r="K138" i="3"/>
  <c r="M138" i="3" s="1"/>
  <c r="J137" i="3"/>
  <c r="L71" i="3"/>
  <c r="I71" i="3"/>
  <c r="J71" i="3"/>
  <c r="K71" i="3"/>
  <c r="M71" i="3" s="1"/>
  <c r="J98" i="3"/>
  <c r="L130" i="3"/>
  <c r="N191" i="4"/>
  <c r="K276" i="4"/>
  <c r="M276" i="4" s="1"/>
  <c r="N276" i="4" s="1"/>
  <c r="L276" i="4"/>
  <c r="I122" i="4"/>
  <c r="L122" i="4"/>
  <c r="J234" i="4"/>
  <c r="K234" i="4"/>
  <c r="M234" i="4" s="1"/>
  <c r="L234" i="4"/>
  <c r="K217" i="4"/>
  <c r="M217" i="4" s="1"/>
  <c r="L217" i="4"/>
  <c r="J217" i="4"/>
  <c r="I211" i="4"/>
  <c r="K211" i="4"/>
  <c r="M211" i="4" s="1"/>
  <c r="N211" i="4" s="1"/>
  <c r="K279" i="4"/>
  <c r="M279" i="4" s="1"/>
  <c r="L279" i="4"/>
  <c r="J118" i="4"/>
  <c r="I118" i="4"/>
  <c r="K118" i="4"/>
  <c r="M118" i="4" s="1"/>
  <c r="L118" i="4"/>
  <c r="L80" i="4"/>
  <c r="J80" i="4"/>
  <c r="I80" i="4"/>
  <c r="J216" i="4"/>
  <c r="J24" i="4"/>
  <c r="L24" i="4"/>
  <c r="L296" i="4"/>
  <c r="J296" i="4"/>
  <c r="K296" i="4"/>
  <c r="M296" i="4" s="1"/>
  <c r="J228" i="4"/>
  <c r="L228" i="4"/>
  <c r="J288" i="4"/>
  <c r="K288" i="4"/>
  <c r="M288" i="4" s="1"/>
  <c r="L288" i="4"/>
  <c r="N269" i="4"/>
  <c r="J194" i="4"/>
  <c r="J268" i="4"/>
  <c r="J82" i="4"/>
  <c r="I82" i="4"/>
  <c r="K82" i="4"/>
  <c r="M82" i="4" s="1"/>
  <c r="L82" i="4"/>
  <c r="I78" i="4"/>
  <c r="J78" i="4"/>
  <c r="L78" i="4"/>
  <c r="I290" i="4"/>
  <c r="K24" i="4"/>
  <c r="M24" i="4" s="1"/>
  <c r="K43" i="4"/>
  <c r="M43" i="4" s="1"/>
  <c r="L43" i="4"/>
  <c r="I244" i="4"/>
  <c r="J244" i="4"/>
  <c r="J153" i="4"/>
  <c r="K153" i="4"/>
  <c r="M153" i="4" s="1"/>
  <c r="L153" i="4"/>
  <c r="I136" i="4"/>
  <c r="K136" i="4"/>
  <c r="M136" i="4" s="1"/>
  <c r="N136" i="4" s="1"/>
  <c r="N8" i="4"/>
  <c r="I194" i="4"/>
  <c r="I279" i="4"/>
  <c r="J279" i="4"/>
  <c r="N144" i="4"/>
  <c r="I137" i="4"/>
  <c r="J137" i="4"/>
  <c r="L104" i="4"/>
  <c r="K267" i="4"/>
  <c r="M267" i="4" s="1"/>
  <c r="L267" i="4"/>
  <c r="I154" i="4"/>
  <c r="K154" i="4"/>
  <c r="M154" i="4" s="1"/>
  <c r="J154" i="4"/>
  <c r="L44" i="4"/>
  <c r="K44" i="4"/>
  <c r="M44" i="4" s="1"/>
  <c r="N44" i="4" s="1"/>
  <c r="I233" i="4"/>
  <c r="K195" i="4"/>
  <c r="M195" i="4" s="1"/>
  <c r="L195" i="4"/>
  <c r="I227" i="4"/>
  <c r="J227" i="4"/>
  <c r="K227" i="4"/>
  <c r="M227" i="4" s="1"/>
  <c r="L227" i="4"/>
  <c r="J212" i="4"/>
  <c r="L212" i="4"/>
  <c r="J72" i="4"/>
  <c r="K264" i="4"/>
  <c r="M264" i="4" s="1"/>
  <c r="L264" i="4"/>
  <c r="J264" i="4"/>
  <c r="K273" i="4"/>
  <c r="M273" i="4" s="1"/>
  <c r="I57" i="4"/>
  <c r="L57" i="4"/>
  <c r="I108" i="4"/>
  <c r="K108" i="4"/>
  <c r="M108" i="4" s="1"/>
  <c r="L108" i="4"/>
  <c r="J183" i="4"/>
  <c r="K183" i="4"/>
  <c r="M183" i="4" s="1"/>
  <c r="N94" i="4"/>
  <c r="I44" i="4"/>
  <c r="K237" i="4"/>
  <c r="M237" i="4" s="1"/>
  <c r="L237" i="4"/>
  <c r="J306" i="4"/>
  <c r="L306" i="4"/>
  <c r="I306" i="4"/>
  <c r="K306" i="4"/>
  <c r="M306" i="4" s="1"/>
  <c r="N306" i="4" s="1"/>
  <c r="N12" i="4"/>
  <c r="L189" i="4"/>
  <c r="L98" i="4"/>
  <c r="J98" i="4"/>
  <c r="K98" i="4"/>
  <c r="M98" i="4" s="1"/>
  <c r="I7" i="4"/>
  <c r="K7" i="4"/>
  <c r="M7" i="4" s="1"/>
  <c r="J269" i="4"/>
  <c r="I217" i="4"/>
  <c r="L166" i="4"/>
  <c r="J166" i="4"/>
  <c r="K141" i="4"/>
  <c r="M141" i="4" s="1"/>
  <c r="K277" i="4"/>
  <c r="M277" i="4" s="1"/>
  <c r="J277" i="4"/>
  <c r="I277" i="4"/>
  <c r="L277" i="4"/>
  <c r="I202" i="4"/>
  <c r="J202" i="4"/>
  <c r="K202" i="4"/>
  <c r="M202" i="4" s="1"/>
  <c r="L202" i="4"/>
  <c r="K223" i="4"/>
  <c r="M223" i="4" s="1"/>
  <c r="K196" i="4"/>
  <c r="M196" i="4" s="1"/>
  <c r="J196" i="4"/>
  <c r="L293" i="4"/>
  <c r="K293" i="4"/>
  <c r="M293" i="4" s="1"/>
  <c r="K39" i="4"/>
  <c r="M39" i="4" s="1"/>
  <c r="L39" i="4"/>
  <c r="N30" i="4"/>
  <c r="L229" i="4"/>
  <c r="J69" i="4"/>
  <c r="K69" i="4"/>
  <c r="M69" i="4" s="1"/>
  <c r="L69" i="4"/>
  <c r="I223" i="4"/>
  <c r="L223" i="4"/>
  <c r="J223" i="4"/>
  <c r="I196" i="4"/>
  <c r="I299" i="4"/>
  <c r="K299" i="4"/>
  <c r="M299" i="4" s="1"/>
  <c r="K89" i="4"/>
  <c r="L89" i="4"/>
  <c r="I271" i="4"/>
  <c r="J271" i="4"/>
  <c r="K271" i="4"/>
  <c r="M271" i="4" s="1"/>
  <c r="L271" i="4"/>
  <c r="N305" i="4"/>
  <c r="I186" i="4"/>
  <c r="J186" i="4"/>
  <c r="K186" i="4"/>
  <c r="M186" i="4" s="1"/>
  <c r="N186" i="4" s="1"/>
  <c r="L186" i="4"/>
  <c r="L200" i="4"/>
  <c r="I199" i="4"/>
  <c r="I286" i="4"/>
  <c r="J286" i="4"/>
  <c r="K286" i="4"/>
  <c r="M286" i="4" s="1"/>
  <c r="L286" i="4"/>
  <c r="J27" i="4"/>
  <c r="L27" i="4"/>
  <c r="L18" i="4"/>
  <c r="K18" i="4"/>
  <c r="M18" i="4" s="1"/>
  <c r="N18" i="4" s="1"/>
  <c r="I18" i="4"/>
  <c r="J18" i="4"/>
  <c r="I285" i="4"/>
  <c r="J285" i="4"/>
  <c r="L285" i="4"/>
  <c r="K285" i="4"/>
  <c r="M285" i="4" s="1"/>
  <c r="I40" i="4"/>
  <c r="I236" i="4"/>
  <c r="K212" i="4"/>
  <c r="M212" i="4" s="1"/>
  <c r="N281" i="4"/>
  <c r="L301" i="4"/>
  <c r="O301" i="4" s="1"/>
  <c r="L201" i="4"/>
  <c r="I190" i="4"/>
  <c r="K190" i="4"/>
  <c r="M190" i="4" s="1"/>
  <c r="N190" i="4" s="1"/>
  <c r="J190" i="4"/>
  <c r="L190" i="4"/>
  <c r="I50" i="4"/>
  <c r="J305" i="4"/>
  <c r="L305" i="4"/>
  <c r="K81" i="4"/>
  <c r="M81" i="4" s="1"/>
  <c r="I90" i="4"/>
  <c r="L90" i="4"/>
  <c r="K90" i="4"/>
  <c r="M90" i="4" s="1"/>
  <c r="K72" i="4"/>
  <c r="M72" i="4" s="1"/>
  <c r="L245" i="4"/>
  <c r="K74" i="4"/>
  <c r="M74" i="4" s="1"/>
  <c r="L74" i="4"/>
  <c r="K80" i="4"/>
  <c r="M80" i="4" s="1"/>
  <c r="I132" i="4"/>
  <c r="J304" i="4"/>
  <c r="L128" i="4"/>
  <c r="I128" i="4"/>
  <c r="J106" i="4"/>
  <c r="I106" i="4"/>
  <c r="L106" i="4"/>
  <c r="I214" i="4"/>
  <c r="J214" i="4"/>
  <c r="L214" i="4"/>
  <c r="J236" i="4"/>
  <c r="K236" i="4"/>
  <c r="M236" i="4" s="1"/>
  <c r="I166" i="4"/>
  <c r="K166" i="4"/>
  <c r="M166" i="4" s="1"/>
  <c r="K290" i="4"/>
  <c r="M290" i="4" s="1"/>
  <c r="L290" i="4"/>
  <c r="I22" i="4"/>
  <c r="K22" i="4"/>
  <c r="M22" i="4" s="1"/>
  <c r="I116" i="4"/>
  <c r="J116" i="4"/>
  <c r="K116" i="4"/>
  <c r="M116" i="4" s="1"/>
  <c r="K254" i="4"/>
  <c r="M254" i="4" s="1"/>
  <c r="L254" i="4"/>
  <c r="N179" i="4"/>
  <c r="K95" i="4"/>
  <c r="M95" i="4" s="1"/>
  <c r="L58" i="4"/>
  <c r="O58" i="4" s="1"/>
  <c r="K238" i="4"/>
  <c r="M238" i="4" s="1"/>
  <c r="L283" i="4"/>
  <c r="K283" i="4"/>
  <c r="M283" i="4" s="1"/>
  <c r="L179" i="4"/>
  <c r="K150" i="4"/>
  <c r="M150" i="4" s="1"/>
  <c r="L292" i="4"/>
  <c r="I287" i="4"/>
  <c r="J287" i="4"/>
  <c r="K287" i="4"/>
  <c r="M287" i="4" s="1"/>
  <c r="L287" i="4"/>
  <c r="J272" i="4"/>
  <c r="K272" i="4"/>
  <c r="M272" i="4" s="1"/>
  <c r="N272" i="4" s="1"/>
  <c r="L272" i="4"/>
  <c r="L95" i="4"/>
  <c r="I95" i="4"/>
  <c r="K129" i="4"/>
  <c r="M129" i="4" s="1"/>
  <c r="J51" i="4"/>
  <c r="K51" i="4"/>
  <c r="M51" i="4" s="1"/>
  <c r="K67" i="4"/>
  <c r="M67" i="4" s="1"/>
  <c r="N213" i="4"/>
  <c r="N60" i="4"/>
  <c r="K181" i="4"/>
  <c r="I212" i="4"/>
  <c r="L311" i="4"/>
  <c r="L193" i="4"/>
  <c r="O193" i="4" s="1"/>
  <c r="L213" i="4"/>
  <c r="O213" i="4" s="1"/>
  <c r="K289" i="4"/>
  <c r="L289" i="4"/>
  <c r="K201" i="4"/>
  <c r="I64" i="4"/>
  <c r="K64" i="4"/>
  <c r="M64" i="4" s="1"/>
  <c r="J276" i="4"/>
  <c r="J237" i="4"/>
  <c r="L64" i="4"/>
  <c r="K145" i="4"/>
  <c r="M145" i="4" s="1"/>
  <c r="L145" i="4"/>
  <c r="L268" i="4"/>
  <c r="J89" i="4"/>
  <c r="K130" i="4"/>
  <c r="M130" i="4" s="1"/>
  <c r="I222" i="4"/>
  <c r="L63" i="4"/>
  <c r="K204" i="4"/>
  <c r="M204" i="4" s="1"/>
  <c r="K304" i="4"/>
  <c r="M304" i="4" s="1"/>
  <c r="J128" i="4"/>
  <c r="I293" i="4"/>
  <c r="K40" i="4"/>
  <c r="M40" i="4" s="1"/>
  <c r="I69" i="4"/>
  <c r="J292" i="4"/>
  <c r="L175" i="4"/>
  <c r="K175" i="4"/>
  <c r="M175" i="4" s="1"/>
  <c r="L167" i="4"/>
  <c r="I179" i="4"/>
  <c r="J179" i="4"/>
  <c r="K4" i="4"/>
  <c r="M4" i="4" s="1"/>
  <c r="N229" i="4"/>
  <c r="J258" i="4"/>
  <c r="O258" i="4" s="1"/>
  <c r="N278" i="4"/>
  <c r="L226" i="4"/>
  <c r="K226" i="4"/>
  <c r="M226" i="4" s="1"/>
  <c r="J282" i="4"/>
  <c r="K113" i="4"/>
  <c r="M113" i="4" s="1"/>
  <c r="L113" i="4"/>
  <c r="J66" i="4"/>
  <c r="I242" i="4"/>
  <c r="J242" i="4"/>
  <c r="L309" i="4"/>
  <c r="K309" i="4"/>
  <c r="M309" i="4" s="1"/>
  <c r="N298" i="4"/>
  <c r="L12" i="4"/>
  <c r="O12" i="4" s="1"/>
  <c r="K308" i="4"/>
  <c r="M308" i="4" s="1"/>
  <c r="L243" i="4"/>
  <c r="I284" i="4"/>
  <c r="J284" i="4"/>
  <c r="J205" i="4"/>
  <c r="K205" i="4"/>
  <c r="M205" i="4" s="1"/>
  <c r="L205" i="4"/>
  <c r="I74" i="4"/>
  <c r="J74" i="4"/>
  <c r="L303" i="4"/>
  <c r="J303" i="4"/>
  <c r="K303" i="4"/>
  <c r="M303" i="4" s="1"/>
  <c r="J83" i="4"/>
  <c r="I83" i="4"/>
  <c r="K83" i="4"/>
  <c r="M83" i="4" s="1"/>
  <c r="K161" i="4"/>
  <c r="M161" i="4" s="1"/>
  <c r="L4" i="4"/>
  <c r="I4" i="4"/>
  <c r="J4" i="4"/>
  <c r="I72" i="4"/>
  <c r="L65" i="4"/>
  <c r="I65" i="4"/>
  <c r="I275" i="4"/>
  <c r="L275" i="4"/>
  <c r="J275" i="4"/>
  <c r="I120" i="4"/>
  <c r="I134" i="4"/>
  <c r="N36" i="4"/>
  <c r="N178" i="4"/>
  <c r="L150" i="4"/>
  <c r="N295" i="4"/>
  <c r="I113" i="4"/>
  <c r="J113" i="4"/>
  <c r="J298" i="4"/>
  <c r="J278" i="4"/>
  <c r="O278" i="4" s="1"/>
  <c r="I247" i="4"/>
  <c r="J247" i="4"/>
  <c r="K247" i="4"/>
  <c r="M247" i="4" s="1"/>
  <c r="L247" i="4"/>
  <c r="K42" i="4"/>
  <c r="M42" i="4" s="1"/>
  <c r="N42" i="4" s="1"/>
  <c r="I138" i="4"/>
  <c r="J138" i="4"/>
  <c r="K138" i="4"/>
  <c r="M138" i="4" s="1"/>
  <c r="L138" i="4"/>
  <c r="I84" i="4"/>
  <c r="J84" i="4"/>
  <c r="L84" i="4"/>
  <c r="I252" i="4"/>
  <c r="K249" i="4"/>
  <c r="M249" i="4" s="1"/>
  <c r="L249" i="4"/>
  <c r="J249" i="4"/>
  <c r="L110" i="4"/>
  <c r="I110" i="4"/>
  <c r="K261" i="4"/>
  <c r="M261" i="4" s="1"/>
  <c r="I262" i="4"/>
  <c r="N91" i="4"/>
  <c r="K115" i="4"/>
  <c r="M115" i="4" s="1"/>
  <c r="L79" i="4"/>
  <c r="I16" i="4"/>
  <c r="J16" i="4"/>
  <c r="I232" i="4"/>
  <c r="J232" i="4"/>
  <c r="L232" i="4"/>
  <c r="L244" i="4"/>
  <c r="K187" i="4"/>
  <c r="M187" i="4" s="1"/>
  <c r="L187" i="4"/>
  <c r="I185" i="4"/>
  <c r="J185" i="4"/>
  <c r="L185" i="4"/>
  <c r="K185" i="4"/>
  <c r="M185" i="4" s="1"/>
  <c r="N29" i="4"/>
  <c r="J143" i="4"/>
  <c r="I143" i="4"/>
  <c r="L143" i="4"/>
  <c r="K143" i="4"/>
  <c r="M143" i="4" s="1"/>
  <c r="I53" i="4"/>
  <c r="K53" i="4"/>
  <c r="M53" i="4" s="1"/>
  <c r="I48" i="4"/>
  <c r="K47" i="4"/>
  <c r="M47" i="4" s="1"/>
  <c r="I268" i="4"/>
  <c r="K35" i="4"/>
  <c r="O35" i="4" s="1"/>
  <c r="I250" i="4"/>
  <c r="K250" i="4"/>
  <c r="M250" i="4" s="1"/>
  <c r="K197" i="4"/>
  <c r="M197" i="4" s="1"/>
  <c r="L197" i="4"/>
  <c r="L192" i="4"/>
  <c r="K192" i="4"/>
  <c r="I104" i="4"/>
  <c r="J311" i="4"/>
  <c r="I311" i="4"/>
  <c r="N77" i="4"/>
  <c r="N78" i="4"/>
  <c r="J260" i="4"/>
  <c r="K100" i="4"/>
  <c r="M100" i="4" s="1"/>
  <c r="I42" i="4"/>
  <c r="L42" i="4"/>
  <c r="J42" i="4"/>
  <c r="K244" i="4"/>
  <c r="M244" i="4" s="1"/>
  <c r="N23" i="4"/>
  <c r="N158" i="4"/>
  <c r="L62" i="4"/>
  <c r="K62" i="4"/>
  <c r="M62" i="4" s="1"/>
  <c r="K27" i="4"/>
  <c r="M27" i="4" s="1"/>
  <c r="L253" i="4"/>
  <c r="K253" i="4"/>
  <c r="M253" i="4" s="1"/>
  <c r="L224" i="4"/>
  <c r="K137" i="4"/>
  <c r="M137" i="4" s="1"/>
  <c r="L137" i="4"/>
  <c r="K61" i="4"/>
  <c r="M61" i="4" s="1"/>
  <c r="J61" i="4"/>
  <c r="L61" i="4"/>
  <c r="J310" i="4"/>
  <c r="L310" i="4"/>
  <c r="I117" i="4"/>
  <c r="J117" i="4"/>
  <c r="L41" i="4"/>
  <c r="I119" i="4"/>
  <c r="J119" i="4"/>
  <c r="I165" i="4"/>
  <c r="J165" i="4"/>
  <c r="K165" i="4"/>
  <c r="M165" i="4" s="1"/>
  <c r="L165" i="4"/>
  <c r="L23" i="4"/>
  <c r="K124" i="4"/>
  <c r="M124" i="4" s="1"/>
  <c r="I124" i="4"/>
  <c r="I121" i="4"/>
  <c r="J121" i="4"/>
  <c r="K73" i="4"/>
  <c r="M73" i="4" s="1"/>
  <c r="J73" i="4"/>
  <c r="K16" i="4"/>
  <c r="M16" i="4" s="1"/>
  <c r="L16" i="4"/>
  <c r="J226" i="4"/>
  <c r="K311" i="4"/>
  <c r="M311" i="4" s="1"/>
  <c r="I261" i="4"/>
  <c r="J261" i="4"/>
  <c r="I100" i="4"/>
  <c r="J233" i="4"/>
  <c r="K233" i="4"/>
  <c r="M233" i="4" s="1"/>
  <c r="I219" i="4"/>
  <c r="K219" i="4"/>
  <c r="M219" i="4" s="1"/>
  <c r="I125" i="4"/>
  <c r="J125" i="4"/>
  <c r="L125" i="4"/>
  <c r="K125" i="4"/>
  <c r="M125" i="4" s="1"/>
  <c r="I182" i="4"/>
  <c r="K182" i="4"/>
  <c r="M182" i="4" s="1"/>
  <c r="N79" i="4"/>
  <c r="K63" i="4"/>
  <c r="M63" i="4" s="1"/>
  <c r="I168" i="4"/>
  <c r="J168" i="4"/>
  <c r="L168" i="4"/>
  <c r="J104" i="4"/>
  <c r="K104" i="4"/>
  <c r="M104" i="4" s="1"/>
  <c r="I309" i="4"/>
  <c r="J309" i="4"/>
  <c r="K119" i="4"/>
  <c r="M119" i="4" s="1"/>
  <c r="L119" i="4"/>
  <c r="L261" i="4"/>
  <c r="K235" i="4"/>
  <c r="L235" i="4"/>
  <c r="L66" i="4"/>
  <c r="K122" i="4"/>
  <c r="M122" i="4" s="1"/>
  <c r="L263" i="4"/>
  <c r="I263" i="4"/>
  <c r="J263" i="4"/>
  <c r="L173" i="4"/>
  <c r="I173" i="4"/>
  <c r="J173" i="4"/>
  <c r="L116" i="4"/>
  <c r="K66" i="4"/>
  <c r="M66" i="4" s="1"/>
  <c r="K17" i="4"/>
  <c r="M17" i="4" s="1"/>
  <c r="N17" i="4" s="1"/>
  <c r="K216" i="4"/>
  <c r="M216" i="4" s="1"/>
  <c r="L216" i="4"/>
  <c r="L242" i="4"/>
  <c r="J293" i="4"/>
  <c r="J57" i="4"/>
  <c r="K57" i="4"/>
  <c r="M57" i="4" s="1"/>
  <c r="I41" i="4"/>
  <c r="J41" i="4"/>
  <c r="I177" i="4"/>
  <c r="J189" i="4"/>
  <c r="I162" i="4"/>
  <c r="L284" i="4"/>
  <c r="L238" i="4"/>
  <c r="L6" i="4"/>
  <c r="J6" i="4"/>
  <c r="K6" i="4"/>
  <c r="M6" i="4" s="1"/>
  <c r="L172" i="4"/>
  <c r="K172" i="4"/>
  <c r="M172" i="4" s="1"/>
  <c r="N172" i="4" s="1"/>
  <c r="K155" i="4"/>
  <c r="M155" i="4" s="1"/>
  <c r="N155" i="4" s="1"/>
  <c r="N55" i="4"/>
  <c r="I218" i="4"/>
  <c r="I282" i="4"/>
  <c r="N242" i="4"/>
  <c r="I24" i="4"/>
  <c r="I245" i="4"/>
  <c r="J245" i="4"/>
  <c r="K243" i="4"/>
  <c r="M243" i="4" s="1"/>
  <c r="L240" i="4"/>
  <c r="J240" i="4"/>
  <c r="J200" i="4"/>
  <c r="J146" i="4"/>
  <c r="L146" i="4"/>
  <c r="I205" i="4"/>
  <c r="I23" i="4"/>
  <c r="J23" i="4"/>
  <c r="I3" i="4"/>
  <c r="J3" i="4"/>
  <c r="K3" i="4"/>
  <c r="J158" i="4"/>
  <c r="K140" i="4"/>
  <c r="M140" i="4" s="1"/>
  <c r="L140" i="4"/>
  <c r="I126" i="4"/>
  <c r="K159" i="4"/>
  <c r="M159" i="4" s="1"/>
  <c r="I93" i="4"/>
  <c r="K93" i="4"/>
  <c r="M93" i="4" s="1"/>
  <c r="J93" i="4"/>
  <c r="I19" i="4"/>
  <c r="L19" i="4"/>
  <c r="N194" i="4"/>
  <c r="L75" i="4"/>
  <c r="I75" i="4"/>
  <c r="J75" i="4"/>
  <c r="J215" i="4"/>
  <c r="L215" i="4"/>
  <c r="J243" i="4"/>
  <c r="K200" i="4"/>
  <c r="M200" i="4" s="1"/>
  <c r="I176" i="4"/>
  <c r="I51" i="4"/>
  <c r="L71" i="4"/>
  <c r="K71" i="4"/>
  <c r="M71" i="4" s="1"/>
  <c r="I62" i="4"/>
  <c r="J62" i="4"/>
  <c r="J148" i="4"/>
  <c r="K148" i="4"/>
  <c r="M148" i="4" s="1"/>
  <c r="L148" i="4"/>
  <c r="I241" i="4"/>
  <c r="K241" i="4"/>
  <c r="M241" i="4" s="1"/>
  <c r="K86" i="4"/>
  <c r="M86" i="4" s="1"/>
  <c r="N86" i="4" s="1"/>
  <c r="I164" i="4"/>
  <c r="J164" i="4"/>
  <c r="J49" i="4"/>
  <c r="K49" i="4"/>
  <c r="M49" i="4" s="1"/>
  <c r="L49" i="4"/>
  <c r="I221" i="4"/>
  <c r="J199" i="4"/>
  <c r="K199" i="4"/>
  <c r="M199" i="4" s="1"/>
  <c r="I114" i="4"/>
  <c r="K114" i="4"/>
  <c r="M114" i="4" s="1"/>
  <c r="J86" i="4"/>
  <c r="I130" i="4"/>
  <c r="J130" i="4"/>
  <c r="K292" i="4"/>
  <c r="M292" i="4" s="1"/>
  <c r="I97" i="4"/>
  <c r="L97" i="4"/>
  <c r="J219" i="4"/>
  <c r="L219" i="4"/>
  <c r="I188" i="4"/>
  <c r="L188" i="4"/>
  <c r="I180" i="4"/>
  <c r="J180" i="4"/>
  <c r="I148" i="4"/>
  <c r="I131" i="4"/>
  <c r="K131" i="4"/>
  <c r="M131" i="4" s="1"/>
  <c r="I310" i="4"/>
  <c r="K117" i="4"/>
  <c r="M117" i="4" s="1"/>
  <c r="L117" i="4"/>
  <c r="J290" i="4"/>
  <c r="N266" i="4"/>
  <c r="I150" i="4"/>
  <c r="J150" i="4"/>
  <c r="K176" i="4"/>
  <c r="M176" i="4" s="1"/>
  <c r="I99" i="4"/>
  <c r="I152" i="4"/>
  <c r="I151" i="4"/>
  <c r="K151" i="4"/>
  <c r="M151" i="4" s="1"/>
  <c r="L151" i="4"/>
  <c r="J157" i="4"/>
  <c r="K157" i="4"/>
  <c r="M157" i="4" s="1"/>
  <c r="J5" i="4"/>
  <c r="K5" i="4"/>
  <c r="M5" i="4" s="1"/>
  <c r="N5" i="4" s="1"/>
  <c r="L5" i="4"/>
  <c r="N147" i="4"/>
  <c r="I246" i="4"/>
  <c r="J246" i="4"/>
  <c r="K246" i="4"/>
  <c r="M246" i="4" s="1"/>
  <c r="L246" i="4"/>
  <c r="I253" i="4"/>
  <c r="I238" i="4"/>
  <c r="J238" i="4"/>
  <c r="I256" i="4"/>
  <c r="L204" i="4"/>
  <c r="I54" i="4"/>
  <c r="L54" i="4"/>
  <c r="I283" i="4"/>
  <c r="J283" i="4"/>
  <c r="L160" i="4"/>
  <c r="K160" i="4"/>
  <c r="M160" i="4" s="1"/>
  <c r="K274" i="4"/>
  <c r="M274" i="4" s="1"/>
  <c r="J206" i="4"/>
  <c r="I206" i="4"/>
  <c r="K206" i="4"/>
  <c r="M206" i="4" s="1"/>
  <c r="L206" i="4"/>
  <c r="N88" i="4"/>
  <c r="I254" i="4"/>
  <c r="J254" i="4"/>
  <c r="L81" i="4"/>
  <c r="L260" i="4"/>
  <c r="I308" i="4"/>
  <c r="I43" i="4"/>
  <c r="J43" i="4"/>
  <c r="L239" i="4"/>
  <c r="I220" i="4"/>
  <c r="J220" i="4"/>
  <c r="N207" i="4"/>
  <c r="I171" i="4"/>
  <c r="I140" i="4"/>
  <c r="K109" i="4"/>
  <c r="M109" i="4" s="1"/>
  <c r="I73" i="4"/>
  <c r="I37" i="4"/>
  <c r="J37" i="4"/>
  <c r="K106" i="4"/>
  <c r="M106" i="4" s="1"/>
  <c r="N106" i="4" s="1"/>
  <c r="I107" i="4"/>
  <c r="J107" i="4"/>
  <c r="N65" i="4"/>
  <c r="L17" i="4"/>
  <c r="K255" i="4"/>
  <c r="O255" i="4" s="1"/>
  <c r="I296" i="4"/>
  <c r="I98" i="4"/>
  <c r="I175" i="4"/>
  <c r="J175" i="4"/>
  <c r="K222" i="4"/>
  <c r="M222" i="4" s="1"/>
  <c r="L222" i="4"/>
  <c r="L207" i="4"/>
  <c r="O207" i="4" s="1"/>
  <c r="I204" i="4"/>
  <c r="J204" i="4"/>
  <c r="J252" i="4"/>
  <c r="K252" i="4"/>
  <c r="M252" i="4" s="1"/>
  <c r="L156" i="4"/>
  <c r="K156" i="4"/>
  <c r="M156" i="4" s="1"/>
  <c r="J156" i="4"/>
  <c r="I127" i="4"/>
  <c r="N126" i="4"/>
  <c r="K123" i="4"/>
  <c r="M123" i="4" s="1"/>
  <c r="K209" i="4"/>
  <c r="M209" i="4" s="1"/>
  <c r="J209" i="4"/>
  <c r="I209" i="4"/>
  <c r="L209" i="4"/>
  <c r="L105" i="4"/>
  <c r="I105" i="4"/>
  <c r="J105" i="4"/>
  <c r="K105" i="4"/>
  <c r="M105" i="4" s="1"/>
  <c r="K52" i="4"/>
  <c r="M52" i="4" s="1"/>
  <c r="I52" i="4"/>
  <c r="I81" i="4"/>
  <c r="J81" i="4"/>
  <c r="I292" i="4"/>
  <c r="I169" i="4"/>
  <c r="K169" i="4"/>
  <c r="M169" i="4" s="1"/>
  <c r="I153" i="4"/>
  <c r="L83" i="4"/>
  <c r="I267" i="4"/>
  <c r="I167" i="4"/>
  <c r="N188" i="4"/>
  <c r="I304" i="4"/>
  <c r="I158" i="4"/>
  <c r="L291" i="4"/>
  <c r="L109" i="4"/>
  <c r="I109" i="4"/>
  <c r="J109" i="4"/>
  <c r="N58" i="4"/>
  <c r="I239" i="4"/>
  <c r="I224" i="4"/>
  <c r="I248" i="4"/>
  <c r="J248" i="4"/>
  <c r="K99" i="4"/>
  <c r="M99" i="4" s="1"/>
  <c r="I71" i="4"/>
  <c r="J71" i="4"/>
  <c r="I39" i="4"/>
  <c r="J39" i="4"/>
  <c r="K174" i="4"/>
  <c r="M174" i="4" s="1"/>
  <c r="L174" i="4"/>
  <c r="I157" i="4"/>
  <c r="K133" i="4"/>
  <c r="M133" i="4" s="1"/>
  <c r="L133" i="4"/>
  <c r="L274" i="4"/>
  <c r="I274" i="4"/>
  <c r="J274" i="4"/>
  <c r="K76" i="4"/>
  <c r="M76" i="4" s="1"/>
  <c r="K68" i="4"/>
  <c r="M68" i="4" s="1"/>
  <c r="L68" i="4"/>
  <c r="N215" i="4"/>
  <c r="I189" i="4"/>
  <c r="I243" i="4"/>
  <c r="K228" i="4"/>
  <c r="M228" i="4" s="1"/>
  <c r="I6" i="4"/>
  <c r="K256" i="4"/>
  <c r="M256" i="4" s="1"/>
  <c r="L256" i="4"/>
  <c r="I225" i="4"/>
  <c r="L164" i="4"/>
  <c r="K164" i="4"/>
  <c r="M164" i="4" s="1"/>
  <c r="I160" i="4"/>
  <c r="J160" i="4"/>
  <c r="I249" i="4"/>
  <c r="I142" i="4"/>
  <c r="K142" i="4"/>
  <c r="M142" i="4" s="1"/>
  <c r="I231" i="4"/>
  <c r="K208" i="4"/>
  <c r="M208" i="4" s="1"/>
  <c r="J291" i="4"/>
  <c r="I291" i="4"/>
  <c r="I59" i="4"/>
  <c r="J59" i="4"/>
  <c r="K59" i="4"/>
  <c r="M59" i="4" s="1"/>
  <c r="L59" i="4"/>
  <c r="K37" i="4"/>
  <c r="M37" i="4" s="1"/>
  <c r="L37" i="4"/>
  <c r="L161" i="4"/>
  <c r="I161" i="4"/>
  <c r="J161" i="4"/>
  <c r="I28" i="4"/>
  <c r="J28" i="4"/>
  <c r="K28" i="4"/>
  <c r="M28" i="4" s="1"/>
  <c r="L28" i="4"/>
  <c r="I260" i="4"/>
  <c r="I240" i="4"/>
  <c r="I200" i="4"/>
  <c r="I172" i="4"/>
  <c r="J172" i="4"/>
  <c r="I103" i="4"/>
  <c r="J103" i="4"/>
  <c r="I187" i="4"/>
  <c r="J187" i="4"/>
  <c r="I155" i="4"/>
  <c r="K231" i="4"/>
  <c r="M231" i="4" s="1"/>
  <c r="L159" i="4"/>
  <c r="K120" i="4"/>
  <c r="M120" i="4" s="1"/>
  <c r="L120" i="4"/>
  <c r="J120" i="4"/>
  <c r="L85" i="4"/>
  <c r="J85" i="4"/>
  <c r="I85" i="4"/>
  <c r="K48" i="4"/>
  <c r="M48" i="4" s="1"/>
  <c r="L48" i="4"/>
  <c r="J32" i="4"/>
  <c r="I32" i="4"/>
  <c r="J20" i="4"/>
  <c r="L20" i="4"/>
  <c r="K20" i="4"/>
  <c r="M20" i="4" s="1"/>
  <c r="N20" i="4" s="1"/>
  <c r="I63" i="4"/>
  <c r="L170" i="4"/>
  <c r="J170" i="4"/>
  <c r="K170" i="4"/>
  <c r="M170" i="4" s="1"/>
  <c r="J182" i="4"/>
  <c r="K127" i="4"/>
  <c r="M127" i="4" s="1"/>
  <c r="K184" i="4"/>
  <c r="L184" i="4"/>
  <c r="I273" i="4"/>
  <c r="I156" i="4"/>
  <c r="J230" i="4"/>
  <c r="L53" i="4"/>
  <c r="K45" i="4"/>
  <c r="M45" i="4" s="1"/>
  <c r="N45" i="4" s="1"/>
  <c r="L149" i="4"/>
  <c r="I303" i="4"/>
  <c r="L259" i="4"/>
  <c r="K259" i="4"/>
  <c r="M259" i="4" s="1"/>
  <c r="K34" i="4"/>
  <c r="M34" i="4" s="1"/>
  <c r="L34" i="4"/>
  <c r="K96" i="4"/>
  <c r="M96" i="4" s="1"/>
  <c r="J53" i="4"/>
  <c r="J45" i="4"/>
  <c r="J33" i="4"/>
  <c r="I33" i="4"/>
  <c r="K33" i="4"/>
  <c r="M33" i="4" s="1"/>
  <c r="L33" i="4"/>
  <c r="J21" i="4"/>
  <c r="I21" i="4"/>
  <c r="L21" i="4"/>
  <c r="I129" i="4"/>
  <c r="I203" i="4"/>
  <c r="J203" i="4"/>
  <c r="I195" i="4"/>
  <c r="I183" i="4"/>
  <c r="I174" i="4"/>
  <c r="J174" i="4"/>
  <c r="K168" i="4"/>
  <c r="M168" i="4" s="1"/>
  <c r="L142" i="4"/>
  <c r="J111" i="4"/>
  <c r="I111" i="4"/>
  <c r="L67" i="4"/>
  <c r="I67" i="4"/>
  <c r="J67" i="4"/>
  <c r="K46" i="4"/>
  <c r="I228" i="4"/>
  <c r="I146" i="4"/>
  <c r="I210" i="4"/>
  <c r="I297" i="4"/>
  <c r="J259" i="4"/>
  <c r="I259" i="4"/>
  <c r="I265" i="4"/>
  <c r="J265" i="4"/>
  <c r="L265" i="4"/>
  <c r="I34" i="4"/>
  <c r="L96" i="4"/>
  <c r="I96" i="4"/>
  <c r="J96" i="4"/>
  <c r="I208" i="4"/>
  <c r="I15" i="4"/>
  <c r="J15" i="4"/>
  <c r="K15" i="4"/>
  <c r="M15" i="4" s="1"/>
  <c r="L15" i="4"/>
  <c r="I170" i="4"/>
  <c r="I163" i="4"/>
  <c r="I149" i="4"/>
  <c r="N230" i="4"/>
  <c r="L141" i="4"/>
  <c r="I141" i="4"/>
  <c r="I68" i="4"/>
  <c r="J68" i="4"/>
  <c r="L47" i="4"/>
  <c r="I47" i="4"/>
  <c r="J14" i="4"/>
  <c r="K14" i="4"/>
  <c r="M14" i="4" s="1"/>
  <c r="L14" i="4"/>
  <c r="L114" i="4"/>
  <c r="J114" i="4"/>
  <c r="L270" i="4"/>
  <c r="I270" i="4"/>
  <c r="J270" i="4"/>
  <c r="K270" i="4"/>
  <c r="M270" i="4" s="1"/>
  <c r="I102" i="4"/>
  <c r="I56" i="4"/>
  <c r="J52" i="4"/>
  <c r="I70" i="4"/>
  <c r="L93" i="4"/>
  <c r="L241" i="4"/>
  <c r="J266" i="5"/>
  <c r="L266" i="5"/>
  <c r="K298" i="5"/>
  <c r="M298" i="5" s="1"/>
  <c r="K106" i="5"/>
  <c r="M106" i="5" s="1"/>
  <c r="I106" i="5"/>
  <c r="J106" i="5"/>
  <c r="L281" i="5"/>
  <c r="K281" i="5"/>
  <c r="M281" i="5" s="1"/>
  <c r="N281" i="5" s="1"/>
  <c r="K140" i="5"/>
  <c r="M140" i="5" s="1"/>
  <c r="J140" i="5"/>
  <c r="J26" i="5"/>
  <c r="I26" i="5"/>
  <c r="K26" i="5"/>
  <c r="M26" i="5" s="1"/>
  <c r="L26" i="5"/>
  <c r="I95" i="5"/>
  <c r="J95" i="5"/>
  <c r="L145" i="5"/>
  <c r="I11" i="5"/>
  <c r="K11" i="5"/>
  <c r="M11" i="5" s="1"/>
  <c r="L11" i="5"/>
  <c r="I196" i="5"/>
  <c r="J196" i="5"/>
  <c r="K196" i="5"/>
  <c r="M196" i="5" s="1"/>
  <c r="L196" i="5"/>
  <c r="L123" i="5"/>
  <c r="J123" i="5"/>
  <c r="I123" i="5"/>
  <c r="K134" i="5"/>
  <c r="M134" i="5" s="1"/>
  <c r="L134" i="5"/>
  <c r="I229" i="5"/>
  <c r="J229" i="5"/>
  <c r="K229" i="5"/>
  <c r="M229" i="5" s="1"/>
  <c r="L229" i="5"/>
  <c r="K181" i="5"/>
  <c r="M181" i="5" s="1"/>
  <c r="L181" i="5"/>
  <c r="I181" i="5"/>
  <c r="L128" i="5"/>
  <c r="J128" i="5"/>
  <c r="I128" i="5"/>
  <c r="K128" i="5"/>
  <c r="M128" i="5" s="1"/>
  <c r="I270" i="5"/>
  <c r="L292" i="5"/>
  <c r="K292" i="5"/>
  <c r="M292" i="5" s="1"/>
  <c r="I281" i="5"/>
  <c r="J281" i="5"/>
  <c r="I58" i="5"/>
  <c r="J58" i="5"/>
  <c r="L156" i="5"/>
  <c r="J156" i="5"/>
  <c r="O156" i="5" s="1"/>
  <c r="S156" i="5" s="1"/>
  <c r="K173" i="5"/>
  <c r="M173" i="5" s="1"/>
  <c r="J173" i="5"/>
  <c r="K232" i="5"/>
  <c r="M232" i="5" s="1"/>
  <c r="L232" i="5"/>
  <c r="K263" i="5"/>
  <c r="M263" i="5" s="1"/>
  <c r="L64" i="5"/>
  <c r="I69" i="5"/>
  <c r="L69" i="5"/>
  <c r="N21" i="5"/>
  <c r="K52" i="5"/>
  <c r="M52" i="5" s="1"/>
  <c r="I52" i="5"/>
  <c r="J52" i="5"/>
  <c r="J252" i="5"/>
  <c r="K252" i="5"/>
  <c r="M252" i="5" s="1"/>
  <c r="L252" i="5"/>
  <c r="N273" i="5"/>
  <c r="I263" i="5"/>
  <c r="L80" i="5"/>
  <c r="L32" i="5"/>
  <c r="J32" i="5"/>
  <c r="I32" i="5"/>
  <c r="J43" i="5"/>
  <c r="I43" i="5"/>
  <c r="I190" i="5"/>
  <c r="K190" i="5"/>
  <c r="M190" i="5" s="1"/>
  <c r="N190" i="5" s="1"/>
  <c r="L304" i="5"/>
  <c r="J304" i="5"/>
  <c r="K230" i="5"/>
  <c r="M230" i="5" s="1"/>
  <c r="L230" i="5"/>
  <c r="L222" i="5"/>
  <c r="L271" i="5"/>
  <c r="K271" i="5"/>
  <c r="M271" i="5" s="1"/>
  <c r="J258" i="5"/>
  <c r="I258" i="5"/>
  <c r="N199" i="5"/>
  <c r="I244" i="5"/>
  <c r="L241" i="5"/>
  <c r="K228" i="5"/>
  <c r="M228" i="5" s="1"/>
  <c r="N253" i="5"/>
  <c r="N186" i="5"/>
  <c r="K114" i="5"/>
  <c r="M114" i="5" s="1"/>
  <c r="L114" i="5"/>
  <c r="L253" i="5"/>
  <c r="J299" i="5"/>
  <c r="K299" i="5"/>
  <c r="M299" i="5" s="1"/>
  <c r="N299" i="5" s="1"/>
  <c r="I299" i="5"/>
  <c r="K210" i="5"/>
  <c r="M210" i="5" s="1"/>
  <c r="L277" i="5"/>
  <c r="I277" i="5"/>
  <c r="J277" i="5"/>
  <c r="K277" i="5"/>
  <c r="M277" i="5" s="1"/>
  <c r="L218" i="5"/>
  <c r="K218" i="5"/>
  <c r="M218" i="5" s="1"/>
  <c r="K82" i="5"/>
  <c r="M82" i="5" s="1"/>
  <c r="N82" i="5" s="1"/>
  <c r="L297" i="5"/>
  <c r="O297" i="5" s="1"/>
  <c r="S297" i="5" s="1"/>
  <c r="L187" i="5"/>
  <c r="K187" i="5"/>
  <c r="M187" i="5" s="1"/>
  <c r="L291" i="5"/>
  <c r="K291" i="5"/>
  <c r="M291" i="5" s="1"/>
  <c r="J232" i="5"/>
  <c r="L87" i="5"/>
  <c r="J87" i="5"/>
  <c r="O87" i="5" s="1"/>
  <c r="S87" i="5" s="1"/>
  <c r="J205" i="5"/>
  <c r="I67" i="5"/>
  <c r="K67" i="5"/>
  <c r="M67" i="5" s="1"/>
  <c r="L82" i="5"/>
  <c r="I82" i="5"/>
  <c r="J82" i="5"/>
  <c r="K25" i="5"/>
  <c r="M25" i="5" s="1"/>
  <c r="L25" i="5"/>
  <c r="I25" i="5"/>
  <c r="L160" i="5"/>
  <c r="O160" i="5" s="1"/>
  <c r="S160" i="5" s="1"/>
  <c r="K195" i="5"/>
  <c r="M195" i="5" s="1"/>
  <c r="L195" i="5"/>
  <c r="J296" i="5"/>
  <c r="L296" i="5"/>
  <c r="I292" i="5"/>
  <c r="J292" i="5"/>
  <c r="I272" i="5"/>
  <c r="J272" i="5"/>
  <c r="K272" i="5"/>
  <c r="M272" i="5" s="1"/>
  <c r="L272" i="5"/>
  <c r="L285" i="5"/>
  <c r="O285" i="5" s="1"/>
  <c r="S285" i="5" s="1"/>
  <c r="I230" i="5"/>
  <c r="N64" i="5"/>
  <c r="J67" i="5"/>
  <c r="L67" i="5"/>
  <c r="K266" i="5"/>
  <c r="I80" i="5"/>
  <c r="J80" i="5"/>
  <c r="L233" i="5"/>
  <c r="J216" i="5"/>
  <c r="I216" i="5"/>
  <c r="K295" i="5"/>
  <c r="M295" i="5" s="1"/>
  <c r="J172" i="5"/>
  <c r="I172" i="5"/>
  <c r="K172" i="5"/>
  <c r="M172" i="5" s="1"/>
  <c r="L172" i="5"/>
  <c r="J212" i="5"/>
  <c r="J217" i="5"/>
  <c r="I217" i="5"/>
  <c r="K217" i="5"/>
  <c r="M217" i="5" s="1"/>
  <c r="L217" i="5"/>
  <c r="I284" i="5"/>
  <c r="J284" i="5"/>
  <c r="N90" i="5"/>
  <c r="L207" i="5"/>
  <c r="K207" i="5"/>
  <c r="M207" i="5" s="1"/>
  <c r="N212" i="5"/>
  <c r="I84" i="5"/>
  <c r="K84" i="5"/>
  <c r="M84" i="5" s="1"/>
  <c r="L84" i="5"/>
  <c r="J84" i="5"/>
  <c r="J171" i="5"/>
  <c r="I171" i="5"/>
  <c r="L171" i="5"/>
  <c r="J189" i="5"/>
  <c r="I189" i="5"/>
  <c r="L295" i="5"/>
  <c r="I295" i="5"/>
  <c r="J295" i="5"/>
  <c r="L58" i="5"/>
  <c r="L90" i="5"/>
  <c r="K290" i="5"/>
  <c r="M290" i="5" s="1"/>
  <c r="N290" i="5" s="1"/>
  <c r="N285" i="5"/>
  <c r="L205" i="5"/>
  <c r="K205" i="5"/>
  <c r="M205" i="5" s="1"/>
  <c r="J139" i="5"/>
  <c r="L139" i="5"/>
  <c r="J207" i="5"/>
  <c r="K284" i="5"/>
  <c r="M284" i="5" s="1"/>
  <c r="N282" i="5"/>
  <c r="I298" i="5"/>
  <c r="J222" i="5"/>
  <c r="I222" i="5"/>
  <c r="K222" i="5"/>
  <c r="M222" i="5" s="1"/>
  <c r="I252" i="5"/>
  <c r="J230" i="5"/>
  <c r="I220" i="5"/>
  <c r="L220" i="5"/>
  <c r="J187" i="5"/>
  <c r="I207" i="5"/>
  <c r="L284" i="5"/>
  <c r="I291" i="5"/>
  <c r="L298" i="5"/>
  <c r="J273" i="5"/>
  <c r="L273" i="5"/>
  <c r="J56" i="5"/>
  <c r="L56" i="5"/>
  <c r="L111" i="5"/>
  <c r="J111" i="5"/>
  <c r="I111" i="5"/>
  <c r="L100" i="5"/>
  <c r="K216" i="5"/>
  <c r="M216" i="5" s="1"/>
  <c r="L216" i="5"/>
  <c r="I72" i="5"/>
  <c r="L72" i="5"/>
  <c r="K112" i="5"/>
  <c r="M112" i="5" s="1"/>
  <c r="J35" i="5"/>
  <c r="I35" i="5"/>
  <c r="K35" i="5"/>
  <c r="M35" i="5" s="1"/>
  <c r="I89" i="5"/>
  <c r="K89" i="5"/>
  <c r="M89" i="5" s="1"/>
  <c r="I161" i="5"/>
  <c r="K208" i="5"/>
  <c r="M208" i="5" s="1"/>
  <c r="J278" i="5"/>
  <c r="K278" i="5"/>
  <c r="M278" i="5" s="1"/>
  <c r="L282" i="5"/>
  <c r="O282" i="5" s="1"/>
  <c r="S282" i="5" s="1"/>
  <c r="I271" i="5"/>
  <c r="J271" i="5"/>
  <c r="L256" i="5"/>
  <c r="I184" i="5"/>
  <c r="J184" i="5"/>
  <c r="L184" i="5"/>
  <c r="K184" i="5"/>
  <c r="M184" i="5" s="1"/>
  <c r="I109" i="5"/>
  <c r="K81" i="5"/>
  <c r="M81" i="5" s="1"/>
  <c r="L81" i="5"/>
  <c r="J81" i="5"/>
  <c r="J210" i="5"/>
  <c r="K110" i="5"/>
  <c r="M110" i="5" s="1"/>
  <c r="N110" i="5" s="1"/>
  <c r="L110" i="5"/>
  <c r="N259" i="5"/>
  <c r="L73" i="5"/>
  <c r="I73" i="5"/>
  <c r="J73" i="5"/>
  <c r="N242" i="5"/>
  <c r="K169" i="5"/>
  <c r="M169" i="5" s="1"/>
  <c r="J169" i="5"/>
  <c r="L146" i="5"/>
  <c r="I117" i="5"/>
  <c r="L175" i="5"/>
  <c r="O175" i="5" s="1"/>
  <c r="S175" i="5" s="1"/>
  <c r="N57" i="5"/>
  <c r="J245" i="5"/>
  <c r="K245" i="5"/>
  <c r="M245" i="5" s="1"/>
  <c r="I265" i="5"/>
  <c r="L15" i="5"/>
  <c r="O15" i="5" s="1"/>
  <c r="S15" i="5" s="1"/>
  <c r="L83" i="5"/>
  <c r="I83" i="5"/>
  <c r="I108" i="5"/>
  <c r="K53" i="5"/>
  <c r="M53" i="5" s="1"/>
  <c r="N53" i="5" s="1"/>
  <c r="J53" i="5"/>
  <c r="L115" i="5"/>
  <c r="K115" i="5"/>
  <c r="M115" i="5" s="1"/>
  <c r="N115" i="5" s="1"/>
  <c r="J255" i="5"/>
  <c r="K255" i="5"/>
  <c r="M255" i="5" s="1"/>
  <c r="L255" i="5"/>
  <c r="L148" i="5"/>
  <c r="I148" i="5"/>
  <c r="L185" i="5"/>
  <c r="K24" i="5"/>
  <c r="M24" i="5" s="1"/>
  <c r="N24" i="5" s="1"/>
  <c r="L24" i="5"/>
  <c r="K238" i="5"/>
  <c r="M238" i="5" s="1"/>
  <c r="L122" i="5"/>
  <c r="J120" i="5"/>
  <c r="N283" i="5"/>
  <c r="I197" i="5"/>
  <c r="K197" i="5"/>
  <c r="M197" i="5" s="1"/>
  <c r="K136" i="5"/>
  <c r="M136" i="5" s="1"/>
  <c r="L136" i="5"/>
  <c r="L283" i="5"/>
  <c r="O283" i="5" s="1"/>
  <c r="S283" i="5" s="1"/>
  <c r="K276" i="5"/>
  <c r="M276" i="5" s="1"/>
  <c r="L276" i="5"/>
  <c r="J186" i="5"/>
  <c r="J99" i="5"/>
  <c r="I99" i="5"/>
  <c r="L99" i="5"/>
  <c r="K99" i="5"/>
  <c r="M99" i="5" s="1"/>
  <c r="J8" i="5"/>
  <c r="K240" i="5"/>
  <c r="M240" i="5" s="1"/>
  <c r="L240" i="5"/>
  <c r="I131" i="5"/>
  <c r="K131" i="5"/>
  <c r="M131" i="5" s="1"/>
  <c r="N131" i="5" s="1"/>
  <c r="J77" i="5"/>
  <c r="I77" i="5"/>
  <c r="J195" i="5"/>
  <c r="L259" i="5"/>
  <c r="N275" i="5"/>
  <c r="N185" i="5"/>
  <c r="N246" i="5"/>
  <c r="K109" i="5"/>
  <c r="M109" i="5" s="1"/>
  <c r="J109" i="5"/>
  <c r="N286" i="5"/>
  <c r="I264" i="5"/>
  <c r="J264" i="5"/>
  <c r="L250" i="5"/>
  <c r="I250" i="5"/>
  <c r="L245" i="5"/>
  <c r="I245" i="5"/>
  <c r="N165" i="5"/>
  <c r="J6" i="5"/>
  <c r="L6" i="5"/>
  <c r="K6" i="5"/>
  <c r="M6" i="5" s="1"/>
  <c r="L286" i="5"/>
  <c r="K224" i="5"/>
  <c r="M224" i="5" s="1"/>
  <c r="L224" i="5"/>
  <c r="N96" i="5"/>
  <c r="L49" i="5"/>
  <c r="I49" i="5"/>
  <c r="L166" i="5"/>
  <c r="I166" i="5"/>
  <c r="K166" i="5"/>
  <c r="M166" i="5" s="1"/>
  <c r="N301" i="5"/>
  <c r="N280" i="5"/>
  <c r="K231" i="5"/>
  <c r="M231" i="5" s="1"/>
  <c r="L231" i="5"/>
  <c r="K221" i="5"/>
  <c r="M221" i="5" s="1"/>
  <c r="L221" i="5"/>
  <c r="K191" i="5"/>
  <c r="M191" i="5" s="1"/>
  <c r="L191" i="5"/>
  <c r="I24" i="5"/>
  <c r="J24" i="5"/>
  <c r="I249" i="5"/>
  <c r="I238" i="5"/>
  <c r="J238" i="5"/>
  <c r="I233" i="5"/>
  <c r="J208" i="5"/>
  <c r="I208" i="5"/>
  <c r="L208" i="5"/>
  <c r="I168" i="5"/>
  <c r="J168" i="5"/>
  <c r="J141" i="5"/>
  <c r="K116" i="5"/>
  <c r="M116" i="5" s="1"/>
  <c r="L116" i="5"/>
  <c r="N104" i="5"/>
  <c r="L280" i="5"/>
  <c r="O280" i="5" s="1"/>
  <c r="S280" i="5" s="1"/>
  <c r="K167" i="5"/>
  <c r="M167" i="5" s="1"/>
  <c r="L167" i="5"/>
  <c r="I261" i="5"/>
  <c r="K144" i="5"/>
  <c r="M144" i="5" s="1"/>
  <c r="J144" i="5"/>
  <c r="I235" i="5"/>
  <c r="J235" i="5"/>
  <c r="L235" i="5"/>
  <c r="L91" i="5"/>
  <c r="J31" i="5"/>
  <c r="I31" i="5"/>
  <c r="J98" i="5"/>
  <c r="I98" i="5"/>
  <c r="K98" i="5"/>
  <c r="M98" i="5" s="1"/>
  <c r="L98" i="5"/>
  <c r="K88" i="5"/>
  <c r="M88" i="5" s="1"/>
  <c r="K22" i="5"/>
  <c r="M22" i="5" s="1"/>
  <c r="L192" i="5"/>
  <c r="O192" i="5" s="1"/>
  <c r="S192" i="5" s="1"/>
  <c r="L275" i="5"/>
  <c r="L246" i="5"/>
  <c r="O246" i="5" s="1"/>
  <c r="S246" i="5" s="1"/>
  <c r="J224" i="5"/>
  <c r="L212" i="5"/>
  <c r="N289" i="5"/>
  <c r="I170" i="5"/>
  <c r="K170" i="5"/>
  <c r="M170" i="5" s="1"/>
  <c r="L170" i="5"/>
  <c r="J213" i="5"/>
  <c r="I213" i="5"/>
  <c r="L213" i="5"/>
  <c r="J251" i="5"/>
  <c r="I251" i="5"/>
  <c r="K251" i="5"/>
  <c r="M251" i="5" s="1"/>
  <c r="L251" i="5"/>
  <c r="K66" i="5"/>
  <c r="M66" i="5" s="1"/>
  <c r="N66" i="5" s="1"/>
  <c r="K150" i="5"/>
  <c r="M150" i="5" s="1"/>
  <c r="L150" i="5"/>
  <c r="I47" i="5"/>
  <c r="J47" i="5"/>
  <c r="K47" i="5"/>
  <c r="M47" i="5" s="1"/>
  <c r="K45" i="5"/>
  <c r="M45" i="5" s="1"/>
  <c r="J124" i="5"/>
  <c r="I124" i="5"/>
  <c r="K124" i="5"/>
  <c r="M124" i="5" s="1"/>
  <c r="L112" i="5"/>
  <c r="I112" i="5"/>
  <c r="J112" i="5"/>
  <c r="J110" i="5"/>
  <c r="I36" i="5"/>
  <c r="K168" i="5"/>
  <c r="M168" i="5" s="1"/>
  <c r="L168" i="5"/>
  <c r="J291" i="5"/>
  <c r="I221" i="5"/>
  <c r="J221" i="5"/>
  <c r="K80" i="5"/>
  <c r="M80" i="5" s="1"/>
  <c r="K249" i="5"/>
  <c r="M249" i="5" s="1"/>
  <c r="N249" i="5" s="1"/>
  <c r="L289" i="5"/>
  <c r="J101" i="5"/>
  <c r="I101" i="5"/>
  <c r="K189" i="5"/>
  <c r="M189" i="5" s="1"/>
  <c r="L189" i="5"/>
  <c r="K145" i="5"/>
  <c r="M145" i="5" s="1"/>
  <c r="I145" i="5"/>
  <c r="K132" i="5"/>
  <c r="M132" i="5" s="1"/>
  <c r="N132" i="5" s="1"/>
  <c r="N192" i="5"/>
  <c r="N15" i="5"/>
  <c r="I188" i="5"/>
  <c r="J188" i="5"/>
  <c r="J36" i="5"/>
  <c r="L36" i="5"/>
  <c r="K36" i="5"/>
  <c r="M36" i="5" s="1"/>
  <c r="N306" i="5"/>
  <c r="I211" i="5"/>
  <c r="L211" i="5"/>
  <c r="J211" i="5"/>
  <c r="I138" i="5"/>
  <c r="J138" i="5"/>
  <c r="K138" i="5"/>
  <c r="M138" i="5" s="1"/>
  <c r="L138" i="5"/>
  <c r="L57" i="5"/>
  <c r="I33" i="5"/>
  <c r="I237" i="5"/>
  <c r="J237" i="5"/>
  <c r="L237" i="5"/>
  <c r="L77" i="5"/>
  <c r="K77" i="5"/>
  <c r="J61" i="5"/>
  <c r="I61" i="5"/>
  <c r="L299" i="5"/>
  <c r="I276" i="5"/>
  <c r="J276" i="5"/>
  <c r="L267" i="5"/>
  <c r="I231" i="5"/>
  <c r="J231" i="5"/>
  <c r="I191" i="5"/>
  <c r="J191" i="5"/>
  <c r="K111" i="5"/>
  <c r="M111" i="5" s="1"/>
  <c r="K8" i="5"/>
  <c r="M8" i="5" s="1"/>
  <c r="N8" i="5" s="1"/>
  <c r="L52" i="5"/>
  <c r="I195" i="5"/>
  <c r="K267" i="5"/>
  <c r="M267" i="5" s="1"/>
  <c r="I232" i="5"/>
  <c r="J167" i="5"/>
  <c r="N139" i="5"/>
  <c r="J74" i="5"/>
  <c r="K74" i="5"/>
  <c r="M74" i="5" s="1"/>
  <c r="I74" i="5"/>
  <c r="L74" i="5"/>
  <c r="K58" i="5"/>
  <c r="M58" i="5" s="1"/>
  <c r="K42" i="5"/>
  <c r="M42" i="5" s="1"/>
  <c r="N227" i="5"/>
  <c r="K261" i="5"/>
  <c r="M261" i="5" s="1"/>
  <c r="K270" i="5"/>
  <c r="M270" i="5" s="1"/>
  <c r="L270" i="5"/>
  <c r="L43" i="5"/>
  <c r="K43" i="5"/>
  <c r="M43" i="5" s="1"/>
  <c r="N43" i="5" s="1"/>
  <c r="L66" i="5"/>
  <c r="K174" i="5"/>
  <c r="M174" i="5" s="1"/>
  <c r="L174" i="5"/>
  <c r="I174" i="5"/>
  <c r="L147" i="5"/>
  <c r="N105" i="5"/>
  <c r="N225" i="5"/>
  <c r="I155" i="5"/>
  <c r="J274" i="5"/>
  <c r="N160" i="5"/>
  <c r="L42" i="5"/>
  <c r="J42" i="5"/>
  <c r="K32" i="5"/>
  <c r="M32" i="5" s="1"/>
  <c r="K61" i="5"/>
  <c r="M61" i="5" s="1"/>
  <c r="L61" i="5"/>
  <c r="L214" i="5"/>
  <c r="K214" i="5"/>
  <c r="M214" i="5" s="1"/>
  <c r="I198" i="5"/>
  <c r="L198" i="5"/>
  <c r="K198" i="5"/>
  <c r="M198" i="5" s="1"/>
  <c r="N46" i="5"/>
  <c r="I38" i="5"/>
  <c r="K38" i="5"/>
  <c r="M38" i="5" s="1"/>
  <c r="I254" i="5"/>
  <c r="J254" i="5"/>
  <c r="N62" i="5"/>
  <c r="N103" i="5"/>
  <c r="J10" i="5"/>
  <c r="I10" i="5"/>
  <c r="K56" i="5"/>
  <c r="M56" i="5" s="1"/>
  <c r="I186" i="5"/>
  <c r="J100" i="5"/>
  <c r="I100" i="5"/>
  <c r="L53" i="5"/>
  <c r="N7" i="5"/>
  <c r="I303" i="5"/>
  <c r="J115" i="5"/>
  <c r="I3" i="5"/>
  <c r="J290" i="5"/>
  <c r="I290" i="5"/>
  <c r="I239" i="5"/>
  <c r="L228" i="5"/>
  <c r="J228" i="5"/>
  <c r="K194" i="5"/>
  <c r="M194" i="5" s="1"/>
  <c r="K118" i="5"/>
  <c r="M118" i="5" s="1"/>
  <c r="N118" i="5" s="1"/>
  <c r="L118" i="5"/>
  <c r="J76" i="5"/>
  <c r="J54" i="5"/>
  <c r="I154" i="5"/>
  <c r="L151" i="5"/>
  <c r="I151" i="5"/>
  <c r="J263" i="5"/>
  <c r="K287" i="5"/>
  <c r="M287" i="5" s="1"/>
  <c r="N248" i="5"/>
  <c r="N156" i="5"/>
  <c r="J161" i="5"/>
  <c r="J153" i="5"/>
  <c r="L153" i="5"/>
  <c r="K153" i="5"/>
  <c r="I71" i="5"/>
  <c r="J71" i="5"/>
  <c r="L7" i="5"/>
  <c r="K308" i="5"/>
  <c r="M308" i="5" s="1"/>
  <c r="L302" i="5"/>
  <c r="I302" i="5"/>
  <c r="J302" i="5"/>
  <c r="L287" i="5"/>
  <c r="I287" i="5"/>
  <c r="J287" i="5"/>
  <c r="N262" i="5"/>
  <c r="K101" i="5"/>
  <c r="M101" i="5" s="1"/>
  <c r="L101" i="5"/>
  <c r="K55" i="5"/>
  <c r="N243" i="5"/>
  <c r="K95" i="5"/>
  <c r="M95" i="5" s="1"/>
  <c r="J181" i="5"/>
  <c r="K268" i="5"/>
  <c r="M268" i="5" s="1"/>
  <c r="L129" i="5"/>
  <c r="I129" i="5"/>
  <c r="J129" i="5"/>
  <c r="K129" i="5"/>
  <c r="M129" i="5" s="1"/>
  <c r="K178" i="5"/>
  <c r="M178" i="5" s="1"/>
  <c r="N28" i="5"/>
  <c r="K44" i="5"/>
  <c r="M44" i="5" s="1"/>
  <c r="K37" i="5"/>
  <c r="M37" i="5" s="1"/>
  <c r="N37" i="5" s="1"/>
  <c r="L37" i="5"/>
  <c r="K13" i="5"/>
  <c r="M13" i="5" s="1"/>
  <c r="K258" i="5"/>
  <c r="M258" i="5" s="1"/>
  <c r="L258" i="5"/>
  <c r="K171" i="5"/>
  <c r="I194" i="5"/>
  <c r="J194" i="5"/>
  <c r="L103" i="5"/>
  <c r="J103" i="5"/>
  <c r="K241" i="5"/>
  <c r="M241" i="5" s="1"/>
  <c r="L8" i="5"/>
  <c r="N188" i="5"/>
  <c r="L274" i="5"/>
  <c r="K274" i="5"/>
  <c r="M274" i="5" s="1"/>
  <c r="L308" i="5"/>
  <c r="I308" i="5"/>
  <c r="J308" i="5"/>
  <c r="K293" i="5"/>
  <c r="M293" i="5" s="1"/>
  <c r="K123" i="5"/>
  <c r="M123" i="5" s="1"/>
  <c r="L34" i="5"/>
  <c r="I34" i="5"/>
  <c r="J34" i="5"/>
  <c r="J118" i="5"/>
  <c r="I193" i="5"/>
  <c r="K193" i="5"/>
  <c r="M193" i="5" s="1"/>
  <c r="K220" i="5"/>
  <c r="M220" i="5" s="1"/>
  <c r="K158" i="5"/>
  <c r="M158" i="5" s="1"/>
  <c r="L157" i="5"/>
  <c r="I157" i="5"/>
  <c r="K119" i="5"/>
  <c r="M119" i="5" s="1"/>
  <c r="J178" i="5"/>
  <c r="I178" i="5"/>
  <c r="L44" i="5"/>
  <c r="I44" i="5"/>
  <c r="J44" i="5"/>
  <c r="L124" i="5"/>
  <c r="J17" i="5"/>
  <c r="K17" i="5"/>
  <c r="M17" i="5" s="1"/>
  <c r="L13" i="5"/>
  <c r="I13" i="5"/>
  <c r="J13" i="5"/>
  <c r="L63" i="5"/>
  <c r="I63" i="5"/>
  <c r="L177" i="5"/>
  <c r="I177" i="5"/>
  <c r="I158" i="5"/>
  <c r="J158" i="5"/>
  <c r="I143" i="5"/>
  <c r="J143" i="5"/>
  <c r="L143" i="5"/>
  <c r="K120" i="5"/>
  <c r="M120" i="5" s="1"/>
  <c r="K137" i="5"/>
  <c r="M137" i="5" s="1"/>
  <c r="I137" i="5"/>
  <c r="J57" i="5"/>
  <c r="L262" i="5"/>
  <c r="J223" i="5"/>
  <c r="K223" i="5"/>
  <c r="M223" i="5" s="1"/>
  <c r="L223" i="5"/>
  <c r="I169" i="5"/>
  <c r="J55" i="5"/>
  <c r="L201" i="5"/>
  <c r="I76" i="5"/>
  <c r="K76" i="5"/>
  <c r="M76" i="5" s="1"/>
  <c r="L46" i="5"/>
  <c r="L182" i="5"/>
  <c r="L165" i="5"/>
  <c r="K121" i="5"/>
  <c r="L102" i="5"/>
  <c r="K102" i="5"/>
  <c r="M102" i="5" s="1"/>
  <c r="I269" i="5"/>
  <c r="J16" i="5"/>
  <c r="J7" i="5"/>
  <c r="J249" i="5"/>
  <c r="J248" i="5"/>
  <c r="J240" i="5"/>
  <c r="K92" i="5"/>
  <c r="M92" i="5" s="1"/>
  <c r="L92" i="5"/>
  <c r="J90" i="5"/>
  <c r="J214" i="5"/>
  <c r="I214" i="5"/>
  <c r="I278" i="5"/>
  <c r="I179" i="5"/>
  <c r="K179" i="5"/>
  <c r="M179" i="5" s="1"/>
  <c r="N54" i="5"/>
  <c r="K163" i="5"/>
  <c r="M163" i="5" s="1"/>
  <c r="N163" i="5" s="1"/>
  <c r="I162" i="5"/>
  <c r="K147" i="5"/>
  <c r="L149" i="5"/>
  <c r="I149" i="5"/>
  <c r="I141" i="5"/>
  <c r="K141" i="5"/>
  <c r="M141" i="5" s="1"/>
  <c r="L75" i="5"/>
  <c r="K75" i="5"/>
  <c r="M75" i="5" s="1"/>
  <c r="K5" i="5"/>
  <c r="M5" i="5" s="1"/>
  <c r="L5" i="5"/>
  <c r="J3" i="5"/>
  <c r="I223" i="5"/>
  <c r="J91" i="5"/>
  <c r="I126" i="5"/>
  <c r="J126" i="5"/>
  <c r="K126" i="5"/>
  <c r="M126" i="5" s="1"/>
  <c r="L126" i="5"/>
  <c r="I102" i="5"/>
  <c r="J102" i="5"/>
  <c r="K68" i="5"/>
  <c r="M68" i="5" s="1"/>
  <c r="I60" i="5"/>
  <c r="J60" i="5"/>
  <c r="L60" i="5"/>
  <c r="K155" i="5"/>
  <c r="M155" i="5" s="1"/>
  <c r="L155" i="5"/>
  <c r="K73" i="5"/>
  <c r="M73" i="5" s="1"/>
  <c r="I183" i="5"/>
  <c r="I92" i="5"/>
  <c r="J92" i="5"/>
  <c r="J201" i="5"/>
  <c r="I201" i="5"/>
  <c r="L199" i="5"/>
  <c r="J182" i="5"/>
  <c r="I182" i="5"/>
  <c r="K182" i="5"/>
  <c r="M182" i="5" s="1"/>
  <c r="J247" i="5"/>
  <c r="I247" i="5"/>
  <c r="K247" i="5"/>
  <c r="M247" i="5" s="1"/>
  <c r="L247" i="5"/>
  <c r="I300" i="5"/>
  <c r="J300" i="5"/>
  <c r="K269" i="5"/>
  <c r="M269" i="5" s="1"/>
  <c r="L269" i="5"/>
  <c r="I75" i="5"/>
  <c r="J75" i="5"/>
  <c r="K10" i="5"/>
  <c r="M10" i="5" s="1"/>
  <c r="N10" i="5" s="1"/>
  <c r="I16" i="5"/>
  <c r="K16" i="5"/>
  <c r="M16" i="5" s="1"/>
  <c r="L16" i="5"/>
  <c r="J5" i="5"/>
  <c r="I5" i="5"/>
  <c r="J204" i="5"/>
  <c r="K300" i="5"/>
  <c r="M300" i="5" s="1"/>
  <c r="I136" i="5"/>
  <c r="J136" i="5"/>
  <c r="I116" i="5"/>
  <c r="J116" i="5"/>
  <c r="I203" i="5"/>
  <c r="I59" i="5"/>
  <c r="J59" i="5"/>
  <c r="L88" i="5"/>
  <c r="I88" i="5"/>
  <c r="N304" i="5"/>
  <c r="J69" i="5"/>
  <c r="J259" i="5"/>
  <c r="L293" i="5"/>
  <c r="J233" i="5"/>
  <c r="J301" i="5"/>
  <c r="L301" i="5"/>
  <c r="J174" i="5"/>
  <c r="I164" i="5"/>
  <c r="L117" i="5"/>
  <c r="N226" i="5"/>
  <c r="I202" i="5"/>
  <c r="L254" i="5"/>
  <c r="I78" i="5"/>
  <c r="K65" i="5"/>
  <c r="M65" i="5" s="1"/>
  <c r="L65" i="5"/>
  <c r="L9" i="5"/>
  <c r="J9" i="5"/>
  <c r="I9" i="5"/>
  <c r="L71" i="5"/>
  <c r="J218" i="5"/>
  <c r="J197" i="5"/>
  <c r="L193" i="5"/>
  <c r="J46" i="5"/>
  <c r="J25" i="5"/>
  <c r="J66" i="5"/>
  <c r="N31" i="5"/>
  <c r="J268" i="5"/>
  <c r="L268" i="5"/>
  <c r="L164" i="5"/>
  <c r="I176" i="5"/>
  <c r="J176" i="5"/>
  <c r="I134" i="5"/>
  <c r="J134" i="5"/>
  <c r="L226" i="5"/>
  <c r="K254" i="5"/>
  <c r="M254" i="5" s="1"/>
  <c r="J97" i="5"/>
  <c r="K97" i="5"/>
  <c r="M97" i="5" s="1"/>
  <c r="N48" i="5"/>
  <c r="N20" i="5"/>
  <c r="I6" i="5"/>
  <c r="J215" i="5"/>
  <c r="O215" i="5" s="1"/>
  <c r="S215" i="5" s="1"/>
  <c r="K63" i="5"/>
  <c r="M63" i="5" s="1"/>
  <c r="L31" i="5"/>
  <c r="K162" i="5"/>
  <c r="M162" i="5" s="1"/>
  <c r="K288" i="5"/>
  <c r="M288" i="5" s="1"/>
  <c r="J65" i="5"/>
  <c r="L89" i="5"/>
  <c r="K213" i="5"/>
  <c r="M213" i="5" s="1"/>
  <c r="I140" i="5"/>
  <c r="K154" i="5"/>
  <c r="M154" i="5" s="1"/>
  <c r="J154" i="5"/>
  <c r="L154" i="5"/>
  <c r="K149" i="5"/>
  <c r="M149" i="5" s="1"/>
  <c r="L18" i="5"/>
  <c r="I18" i="5"/>
  <c r="J18" i="5"/>
  <c r="I97" i="5"/>
  <c r="K176" i="5"/>
  <c r="M176" i="5" s="1"/>
  <c r="K157" i="5"/>
  <c r="M157" i="5" s="1"/>
  <c r="J150" i="5"/>
  <c r="I150" i="5"/>
  <c r="K143" i="5"/>
  <c r="M143" i="5" s="1"/>
  <c r="K142" i="5"/>
  <c r="M142" i="5" s="1"/>
  <c r="J133" i="5"/>
  <c r="I93" i="5"/>
  <c r="I119" i="5"/>
  <c r="J226" i="5"/>
  <c r="K85" i="5"/>
  <c r="M85" i="5" s="1"/>
  <c r="K23" i="5"/>
  <c r="L23" i="5"/>
  <c r="N41" i="5"/>
  <c r="L39" i="5"/>
  <c r="I39" i="5"/>
  <c r="J39" i="5"/>
  <c r="N12" i="5"/>
  <c r="J170" i="5"/>
  <c r="I173" i="5"/>
  <c r="K294" i="5"/>
  <c r="M294" i="5" s="1"/>
  <c r="I114" i="5"/>
  <c r="J114" i="5"/>
  <c r="J51" i="5"/>
  <c r="I51" i="5"/>
  <c r="L51" i="5"/>
  <c r="L265" i="5"/>
  <c r="K265" i="5"/>
  <c r="M265" i="5" s="1"/>
  <c r="I142" i="5"/>
  <c r="I133" i="5"/>
  <c r="L190" i="5"/>
  <c r="J190" i="5"/>
  <c r="K135" i="5"/>
  <c r="M135" i="5" s="1"/>
  <c r="I85" i="5"/>
  <c r="K40" i="5"/>
  <c r="M40" i="5" s="1"/>
  <c r="L40" i="5"/>
  <c r="L19" i="5"/>
  <c r="J19" i="5"/>
  <c r="J131" i="5"/>
  <c r="J294" i="5"/>
  <c r="I294" i="5"/>
  <c r="K151" i="5"/>
  <c r="M151" i="5" s="1"/>
  <c r="K244" i="5"/>
  <c r="M244" i="5" s="1"/>
  <c r="L141" i="5"/>
  <c r="K202" i="5"/>
  <c r="M202" i="5" s="1"/>
  <c r="L202" i="5"/>
  <c r="J104" i="5"/>
  <c r="L135" i="5"/>
  <c r="I135" i="5"/>
  <c r="J135" i="5"/>
  <c r="I40" i="5"/>
  <c r="J40" i="5"/>
  <c r="K9" i="5"/>
  <c r="M9" i="5" s="1"/>
  <c r="J113" i="5"/>
  <c r="K59" i="5"/>
  <c r="M59" i="5" s="1"/>
  <c r="L59" i="5"/>
  <c r="K39" i="5"/>
  <c r="M39" i="5" s="1"/>
  <c r="L200" i="5"/>
  <c r="I200" i="5"/>
  <c r="J152" i="5"/>
  <c r="O152" i="5" s="1"/>
  <c r="S152" i="5" s="1"/>
  <c r="K146" i="5"/>
  <c r="M146" i="5" s="1"/>
  <c r="K204" i="5"/>
  <c r="M204" i="5" s="1"/>
  <c r="N204" i="5" s="1"/>
  <c r="K148" i="5"/>
  <c r="M148" i="5" s="1"/>
  <c r="I107" i="5"/>
  <c r="I288" i="5"/>
  <c r="I113" i="5"/>
  <c r="I260" i="5"/>
  <c r="I79" i="5"/>
  <c r="K60" i="5"/>
  <c r="M60" i="5" s="1"/>
  <c r="I45" i="5"/>
  <c r="I22" i="5"/>
  <c r="I12" i="5"/>
  <c r="K200" i="5"/>
  <c r="M200" i="5" s="1"/>
  <c r="J165" i="5"/>
  <c r="J145" i="5"/>
  <c r="J151" i="5"/>
  <c r="J202" i="5"/>
  <c r="J269" i="5"/>
  <c r="L48" i="5"/>
  <c r="O48" i="5" s="1"/>
  <c r="S48" i="5" s="1"/>
  <c r="K30" i="5"/>
  <c r="J37" i="5"/>
  <c r="I241" i="5"/>
  <c r="J200" i="5"/>
  <c r="J179" i="5"/>
  <c r="J148" i="5"/>
  <c r="K203" i="5"/>
  <c r="M203" i="5" s="1"/>
  <c r="L203" i="5"/>
  <c r="K113" i="5"/>
  <c r="M113" i="5" s="1"/>
  <c r="L29" i="5"/>
  <c r="I29" i="5"/>
  <c r="J29" i="5"/>
  <c r="L47" i="5"/>
  <c r="K13" i="4"/>
  <c r="M13" i="4" s="1"/>
  <c r="I4" i="5"/>
  <c r="J4" i="5"/>
  <c r="I13" i="4"/>
  <c r="L13" i="4"/>
  <c r="I38" i="3"/>
  <c r="K38" i="3"/>
  <c r="M38" i="3" s="1"/>
  <c r="L22" i="2"/>
  <c r="J22" i="2"/>
  <c r="K22" i="2"/>
  <c r="M22" i="2" s="1"/>
  <c r="I22" i="2"/>
  <c r="P57" i="2" l="1"/>
  <c r="Q57" i="2" s="1"/>
  <c r="R57" i="2" s="1"/>
  <c r="S46" i="2"/>
  <c r="O6" i="2"/>
  <c r="O290" i="2"/>
  <c r="S290" i="2" s="1"/>
  <c r="O149" i="2"/>
  <c r="S149" i="2" s="1"/>
  <c r="O223" i="2"/>
  <c r="S223" i="2" s="1"/>
  <c r="P34" i="2"/>
  <c r="Q34" i="2" s="1"/>
  <c r="R34" i="2" s="1"/>
  <c r="O138" i="2"/>
  <c r="S138" i="2" s="1"/>
  <c r="P69" i="2"/>
  <c r="Q69" i="2" s="1"/>
  <c r="R69" i="2" s="1"/>
  <c r="O156" i="2"/>
  <c r="S156" i="2" s="1"/>
  <c r="O238" i="2"/>
  <c r="S238" i="2" s="1"/>
  <c r="O9" i="2"/>
  <c r="O312" i="3"/>
  <c r="S312" i="3" s="1"/>
  <c r="S3" i="3"/>
  <c r="S15" i="3"/>
  <c r="S23" i="3"/>
  <c r="S278" i="4"/>
  <c r="S12" i="4"/>
  <c r="S294" i="4"/>
  <c r="S281" i="4"/>
  <c r="S257" i="4"/>
  <c r="S302" i="4"/>
  <c r="S58" i="4"/>
  <c r="S30" i="4"/>
  <c r="S251" i="4"/>
  <c r="S91" i="4"/>
  <c r="S193" i="4"/>
  <c r="S300" i="4"/>
  <c r="S255" i="4"/>
  <c r="S77" i="4"/>
  <c r="O216" i="4"/>
  <c r="O139" i="5"/>
  <c r="S139" i="5" s="1"/>
  <c r="O237" i="4"/>
  <c r="O249" i="2"/>
  <c r="S249" i="2" s="1"/>
  <c r="O17" i="2"/>
  <c r="O154" i="2"/>
  <c r="S154" i="2" s="1"/>
  <c r="O67" i="2"/>
  <c r="P52" i="2"/>
  <c r="Q52" i="2" s="1"/>
  <c r="R52" i="2" s="1"/>
  <c r="O10" i="2"/>
  <c r="O27" i="2"/>
  <c r="O141" i="2"/>
  <c r="S141" i="2" s="1"/>
  <c r="O64" i="3"/>
  <c r="S64" i="3" s="1"/>
  <c r="O139" i="3"/>
  <c r="S139" i="3" s="1"/>
  <c r="O225" i="3"/>
  <c r="S225" i="3" s="1"/>
  <c r="O275" i="2"/>
  <c r="S275" i="2" s="1"/>
  <c r="P29" i="2"/>
  <c r="Q29" i="2" s="1"/>
  <c r="R29" i="2" s="1"/>
  <c r="O101" i="2"/>
  <c r="S101" i="2" s="1"/>
  <c r="P27" i="2"/>
  <c r="Q27" i="2" s="1"/>
  <c r="R27" i="2" s="1"/>
  <c r="O152" i="2"/>
  <c r="S152" i="2" s="1"/>
  <c r="O273" i="5"/>
  <c r="S273" i="5" s="1"/>
  <c r="O218" i="5"/>
  <c r="S218" i="5" s="1"/>
  <c r="O226" i="5"/>
  <c r="S226" i="5" s="1"/>
  <c r="O229" i="4"/>
  <c r="S229" i="4" s="1"/>
  <c r="O224" i="5"/>
  <c r="S224" i="5" s="1"/>
  <c r="O266" i="5"/>
  <c r="S266" i="5" s="1"/>
  <c r="O256" i="5"/>
  <c r="S256" i="5" s="1"/>
  <c r="O66" i="5"/>
  <c r="S66" i="5" s="1"/>
  <c r="O57" i="5"/>
  <c r="S57" i="5" s="1"/>
  <c r="O103" i="5"/>
  <c r="S103" i="5" s="1"/>
  <c r="O118" i="5"/>
  <c r="S118" i="5" s="1"/>
  <c r="O205" i="5"/>
  <c r="S205" i="5" s="1"/>
  <c r="O259" i="5"/>
  <c r="S259" i="5" s="1"/>
  <c r="O110" i="5"/>
  <c r="S110" i="5" s="1"/>
  <c r="O5" i="4"/>
  <c r="O46" i="4"/>
  <c r="O215" i="4"/>
  <c r="S215" i="4" s="1"/>
  <c r="O145" i="4"/>
  <c r="S145" i="4" s="1"/>
  <c r="O61" i="4"/>
  <c r="O234" i="4"/>
  <c r="O201" i="4"/>
  <c r="S201" i="4" s="1"/>
  <c r="O276" i="4"/>
  <c r="S276" i="4" s="1"/>
  <c r="O264" i="4"/>
  <c r="O204" i="2"/>
  <c r="S204" i="2" s="1"/>
  <c r="O218" i="2"/>
  <c r="S218" i="2" s="1"/>
  <c r="O109" i="2"/>
  <c r="S109" i="2" s="1"/>
  <c r="P54" i="2"/>
  <c r="Q54" i="2" s="1"/>
  <c r="R54" i="2" s="1"/>
  <c r="P6" i="2"/>
  <c r="Q6" i="2" s="1"/>
  <c r="R6" i="2" s="1"/>
  <c r="P10" i="2"/>
  <c r="Q10" i="2" s="1"/>
  <c r="R10" i="2" s="1"/>
  <c r="O106" i="2"/>
  <c r="S106" i="2" s="1"/>
  <c r="O254" i="2"/>
  <c r="S254" i="2" s="1"/>
  <c r="O314" i="2"/>
  <c r="S314" i="2" s="1"/>
  <c r="O297" i="2"/>
  <c r="S297" i="2" s="1"/>
  <c r="O29" i="2"/>
  <c r="S29" i="2" s="1"/>
  <c r="O60" i="2"/>
  <c r="S60" i="2" s="1"/>
  <c r="O70" i="2"/>
  <c r="O279" i="2"/>
  <c r="S279" i="2" s="1"/>
  <c r="O195" i="2"/>
  <c r="S195" i="2" s="1"/>
  <c r="O236" i="2"/>
  <c r="S236" i="2" s="1"/>
  <c r="O52" i="2"/>
  <c r="O69" i="2"/>
  <c r="O161" i="2"/>
  <c r="S161" i="2" s="1"/>
  <c r="P67" i="2"/>
  <c r="Q67" i="2" s="1"/>
  <c r="R67" i="2" s="1"/>
  <c r="O66" i="2"/>
  <c r="O308" i="2"/>
  <c r="S308" i="2" s="1"/>
  <c r="O293" i="2"/>
  <c r="S293" i="2" s="1"/>
  <c r="O37" i="2"/>
  <c r="P37" i="2"/>
  <c r="Q37" i="2" s="1"/>
  <c r="R37" i="2" s="1"/>
  <c r="O114" i="2"/>
  <c r="S114" i="2" s="1"/>
  <c r="P56" i="2"/>
  <c r="Q56" i="2" s="1"/>
  <c r="R56" i="2" s="1"/>
  <c r="O56" i="2"/>
  <c r="O222" i="2"/>
  <c r="S222" i="2" s="1"/>
  <c r="O211" i="2"/>
  <c r="S211" i="2" s="1"/>
  <c r="O287" i="2"/>
  <c r="S287" i="2" s="1"/>
  <c r="O172" i="2"/>
  <c r="S172" i="2" s="1"/>
  <c r="O96" i="2"/>
  <c r="S96" i="2" s="1"/>
  <c r="O295" i="2"/>
  <c r="S295" i="2" s="1"/>
  <c r="O207" i="2"/>
  <c r="S207" i="2" s="1"/>
  <c r="O274" i="2"/>
  <c r="S274" i="2" s="1"/>
  <c r="O75" i="2"/>
  <c r="S75" i="2" s="1"/>
  <c r="O246" i="2"/>
  <c r="S246" i="2" s="1"/>
  <c r="O258" i="2"/>
  <c r="S258" i="2" s="1"/>
  <c r="O210" i="2"/>
  <c r="S210" i="2" s="1"/>
  <c r="O187" i="2"/>
  <c r="S187" i="2" s="1"/>
  <c r="O286" i="2"/>
  <c r="S286" i="2" s="1"/>
  <c r="O133" i="2"/>
  <c r="S133" i="2" s="1"/>
  <c r="O179" i="2"/>
  <c r="S179" i="2" s="1"/>
  <c r="O229" i="2"/>
  <c r="S229" i="2" s="1"/>
  <c r="O289" i="2"/>
  <c r="S289" i="2" s="1"/>
  <c r="O280" i="2"/>
  <c r="S280" i="2" s="1"/>
  <c r="P18" i="2"/>
  <c r="Q18" i="2" s="1"/>
  <c r="R18" i="2" s="1"/>
  <c r="O18" i="2"/>
  <c r="S18" i="2" s="1"/>
  <c r="O200" i="2"/>
  <c r="S200" i="2" s="1"/>
  <c r="O235" i="2"/>
  <c r="S235" i="2" s="1"/>
  <c r="O167" i="2"/>
  <c r="S167" i="2" s="1"/>
  <c r="O268" i="2"/>
  <c r="S268" i="2" s="1"/>
  <c r="O129" i="2"/>
  <c r="S129" i="2" s="1"/>
  <c r="O232" i="2"/>
  <c r="S232" i="2" s="1"/>
  <c r="O89" i="2"/>
  <c r="S89" i="2" s="1"/>
  <c r="O272" i="2"/>
  <c r="S272" i="2" s="1"/>
  <c r="O57" i="2"/>
  <c r="O157" i="2"/>
  <c r="S157" i="2" s="1"/>
  <c r="O251" i="2"/>
  <c r="S251" i="2" s="1"/>
  <c r="O292" i="2"/>
  <c r="S292" i="2" s="1"/>
  <c r="O215" i="2"/>
  <c r="S215" i="2" s="1"/>
  <c r="O180" i="2"/>
  <c r="S180" i="2" s="1"/>
  <c r="O77" i="2"/>
  <c r="S77" i="2" s="1"/>
  <c r="O278" i="2"/>
  <c r="S278" i="2" s="1"/>
  <c r="O49" i="2"/>
  <c r="P49" i="2"/>
  <c r="Q49" i="2" s="1"/>
  <c r="R49" i="2" s="1"/>
  <c r="O284" i="2"/>
  <c r="S284" i="2" s="1"/>
  <c r="O84" i="2"/>
  <c r="S84" i="2" s="1"/>
  <c r="O168" i="2"/>
  <c r="S168" i="2" s="1"/>
  <c r="O196" i="2"/>
  <c r="S196" i="2" s="1"/>
  <c r="O291" i="2"/>
  <c r="S291" i="2" s="1"/>
  <c r="O23" i="2"/>
  <c r="P23" i="2"/>
  <c r="Q23" i="2" s="1"/>
  <c r="R23" i="2" s="1"/>
  <c r="O117" i="2"/>
  <c r="S117" i="2" s="1"/>
  <c r="O201" i="2"/>
  <c r="S201" i="2" s="1"/>
  <c r="O242" i="2"/>
  <c r="S242" i="2" s="1"/>
  <c r="O137" i="2"/>
  <c r="S137" i="2" s="1"/>
  <c r="O300" i="2"/>
  <c r="S300" i="2" s="1"/>
  <c r="O81" i="2"/>
  <c r="S81" i="2" s="1"/>
  <c r="O177" i="2"/>
  <c r="S177" i="2" s="1"/>
  <c r="O143" i="2"/>
  <c r="S143" i="2" s="1"/>
  <c r="O148" i="2"/>
  <c r="S148" i="2" s="1"/>
  <c r="P17" i="2"/>
  <c r="Q17" i="2" s="1"/>
  <c r="R17" i="2" s="1"/>
  <c r="O11" i="2"/>
  <c r="P11" i="2"/>
  <c r="Q11" i="2" s="1"/>
  <c r="R11" i="2" s="1"/>
  <c r="O63" i="2"/>
  <c r="P63" i="2"/>
  <c r="Q63" i="2" s="1"/>
  <c r="R63" i="2" s="1"/>
  <c r="O164" i="2"/>
  <c r="S164" i="2" s="1"/>
  <c r="O197" i="2"/>
  <c r="S197" i="2" s="1"/>
  <c r="O98" i="2"/>
  <c r="S98" i="2" s="1"/>
  <c r="O61" i="2"/>
  <c r="S61" i="2" s="1"/>
  <c r="O288" i="2"/>
  <c r="S288" i="2" s="1"/>
  <c r="O78" i="2"/>
  <c r="S78" i="2" s="1"/>
  <c r="O239" i="2"/>
  <c r="S239" i="2" s="1"/>
  <c r="O216" i="2"/>
  <c r="S216" i="2" s="1"/>
  <c r="O93" i="2"/>
  <c r="S93" i="2" s="1"/>
  <c r="O301" i="2"/>
  <c r="S301" i="2" s="1"/>
  <c r="O13" i="2"/>
  <c r="P13" i="2"/>
  <c r="Q13" i="2" s="1"/>
  <c r="R13" i="2" s="1"/>
  <c r="O50" i="2"/>
  <c r="P50" i="2"/>
  <c r="Q50" i="2" s="1"/>
  <c r="R50" i="2" s="1"/>
  <c r="O285" i="2"/>
  <c r="S285" i="2" s="1"/>
  <c r="P70" i="2"/>
  <c r="Q70" i="2" s="1"/>
  <c r="R70" i="2" s="1"/>
  <c r="P12" i="2"/>
  <c r="Q12" i="2" s="1"/>
  <c r="R12" i="2" s="1"/>
  <c r="O51" i="2"/>
  <c r="P51" i="2"/>
  <c r="Q51" i="2" s="1"/>
  <c r="R51" i="2" s="1"/>
  <c r="P35" i="2"/>
  <c r="Q35" i="2" s="1"/>
  <c r="R35" i="2" s="1"/>
  <c r="O35" i="2"/>
  <c r="O76" i="2"/>
  <c r="S76" i="2" s="1"/>
  <c r="O306" i="2"/>
  <c r="S306" i="2" s="1"/>
  <c r="O263" i="2"/>
  <c r="S263" i="2" s="1"/>
  <c r="O256" i="2"/>
  <c r="S256" i="2" s="1"/>
  <c r="O257" i="2"/>
  <c r="S257" i="2" s="1"/>
  <c r="P66" i="2"/>
  <c r="Q66" i="2" s="1"/>
  <c r="R66" i="2" s="1"/>
  <c r="O34" i="2"/>
  <c r="O107" i="2"/>
  <c r="S107" i="2" s="1"/>
  <c r="O219" i="2"/>
  <c r="S219" i="2" s="1"/>
  <c r="O281" i="2"/>
  <c r="S281" i="2" s="1"/>
  <c r="O209" i="2"/>
  <c r="S209" i="2" s="1"/>
  <c r="P60" i="2"/>
  <c r="Q60" i="2" s="1"/>
  <c r="R60" i="2" s="1"/>
  <c r="O240" i="2"/>
  <c r="S240" i="2" s="1"/>
  <c r="O202" i="2"/>
  <c r="S202" i="2" s="1"/>
  <c r="O305" i="2"/>
  <c r="S305" i="2" s="1"/>
  <c r="O144" i="2"/>
  <c r="S144" i="2" s="1"/>
  <c r="O3" i="2"/>
  <c r="P3" i="2"/>
  <c r="Q3" i="2" s="1"/>
  <c r="R3" i="2" s="1"/>
  <c r="O224" i="2"/>
  <c r="S224" i="2" s="1"/>
  <c r="O136" i="2"/>
  <c r="S136" i="2" s="1"/>
  <c r="O294" i="2"/>
  <c r="S294" i="2" s="1"/>
  <c r="O230" i="2"/>
  <c r="S230" i="2" s="1"/>
  <c r="O276" i="2"/>
  <c r="S276" i="2" s="1"/>
  <c r="O28" i="2"/>
  <c r="P28" i="2"/>
  <c r="Q28" i="2" s="1"/>
  <c r="R28" i="2" s="1"/>
  <c r="O94" i="2"/>
  <c r="S94" i="2" s="1"/>
  <c r="O178" i="2"/>
  <c r="S178" i="2" s="1"/>
  <c r="O213" i="2"/>
  <c r="S213" i="2" s="1"/>
  <c r="P9" i="2"/>
  <c r="Q9" i="2" s="1"/>
  <c r="R9" i="2" s="1"/>
  <c r="O160" i="2"/>
  <c r="S160" i="2" s="1"/>
  <c r="O105" i="2"/>
  <c r="S105" i="2" s="1"/>
  <c r="O237" i="2"/>
  <c r="S237" i="2" s="1"/>
  <c r="P64" i="2"/>
  <c r="Q64" i="2" s="1"/>
  <c r="R64" i="2" s="1"/>
  <c r="O64" i="2"/>
  <c r="S64" i="2" s="1"/>
  <c r="O212" i="2"/>
  <c r="S212" i="2" s="1"/>
  <c r="O307" i="2"/>
  <c r="S307" i="2" s="1"/>
  <c r="O255" i="2"/>
  <c r="S255" i="2" s="1"/>
  <c r="O267" i="2"/>
  <c r="S267" i="2" s="1"/>
  <c r="O41" i="2"/>
  <c r="P41" i="2"/>
  <c r="Q41" i="2" s="1"/>
  <c r="R41" i="2" s="1"/>
  <c r="O269" i="2"/>
  <c r="S269" i="2" s="1"/>
  <c r="O248" i="2"/>
  <c r="S248" i="2" s="1"/>
  <c r="O92" i="2"/>
  <c r="S92" i="2" s="1"/>
  <c r="O120" i="2"/>
  <c r="S120" i="2" s="1"/>
  <c r="O205" i="2"/>
  <c r="S205" i="2" s="1"/>
  <c r="O115" i="2"/>
  <c r="S115" i="2" s="1"/>
  <c r="O83" i="2"/>
  <c r="S83" i="2" s="1"/>
  <c r="O80" i="2"/>
  <c r="S80" i="2" s="1"/>
  <c r="P25" i="2"/>
  <c r="Q25" i="2" s="1"/>
  <c r="R25" i="2" s="1"/>
  <c r="O225" i="2"/>
  <c r="S225" i="2" s="1"/>
  <c r="O118" i="2"/>
  <c r="S118" i="2" s="1"/>
  <c r="O147" i="2"/>
  <c r="S147" i="2" s="1"/>
  <c r="O220" i="2"/>
  <c r="S220" i="2" s="1"/>
  <c r="O182" i="2"/>
  <c r="S182" i="2" s="1"/>
  <c r="O42" i="2"/>
  <c r="P42" i="2"/>
  <c r="Q42" i="2" s="1"/>
  <c r="R42" i="2" s="1"/>
  <c r="O262" i="2"/>
  <c r="S262" i="2" s="1"/>
  <c r="O203" i="2"/>
  <c r="S203" i="2" s="1"/>
  <c r="O112" i="2"/>
  <c r="S112" i="2" s="1"/>
  <c r="O85" i="2"/>
  <c r="S85" i="2" s="1"/>
  <c r="O176" i="2"/>
  <c r="S176" i="2" s="1"/>
  <c r="O124" i="2"/>
  <c r="S124" i="2" s="1"/>
  <c r="O191" i="2"/>
  <c r="S191" i="2" s="1"/>
  <c r="O231" i="2"/>
  <c r="S231" i="2" s="1"/>
  <c r="O38" i="2"/>
  <c r="P38" i="2"/>
  <c r="Q38" i="2" s="1"/>
  <c r="R38" i="2" s="1"/>
  <c r="O234" i="2"/>
  <c r="S234" i="2" s="1"/>
  <c r="P47" i="2"/>
  <c r="Q47" i="2" s="1"/>
  <c r="R47" i="2" s="1"/>
  <c r="O47" i="2"/>
  <c r="S47" i="2" s="1"/>
  <c r="O270" i="2"/>
  <c r="S270" i="2" s="1"/>
  <c r="O15" i="2"/>
  <c r="P15" i="2"/>
  <c r="Q15" i="2" s="1"/>
  <c r="R15" i="2" s="1"/>
  <c r="O151" i="2"/>
  <c r="S151" i="2" s="1"/>
  <c r="O233" i="2"/>
  <c r="S233" i="2" s="1"/>
  <c r="O312" i="2"/>
  <c r="S312" i="2" s="1"/>
  <c r="O244" i="2"/>
  <c r="S244" i="2" s="1"/>
  <c r="O183" i="2"/>
  <c r="S183" i="2" s="1"/>
  <c r="O110" i="2"/>
  <c r="S110" i="2" s="1"/>
  <c r="O135" i="2"/>
  <c r="S135" i="2" s="1"/>
  <c r="O82" i="2"/>
  <c r="S82" i="2" s="1"/>
  <c r="O91" i="2"/>
  <c r="S91" i="2" s="1"/>
  <c r="O227" i="2"/>
  <c r="S227" i="2" s="1"/>
  <c r="O226" i="2"/>
  <c r="S226" i="2" s="1"/>
  <c r="O59" i="2"/>
  <c r="S59" i="2" s="1"/>
  <c r="P28" i="3"/>
  <c r="Q28" i="3" s="1"/>
  <c r="R28" i="3" s="1"/>
  <c r="O4" i="3"/>
  <c r="S4" i="3" s="1"/>
  <c r="O135" i="3"/>
  <c r="S135" i="3" s="1"/>
  <c r="O99" i="3"/>
  <c r="S99" i="3" s="1"/>
  <c r="O181" i="3"/>
  <c r="S181" i="3" s="1"/>
  <c r="O195" i="3"/>
  <c r="S195" i="3" s="1"/>
  <c r="O313" i="3"/>
  <c r="S313" i="3" s="1"/>
  <c r="O11" i="3"/>
  <c r="O104" i="3"/>
  <c r="S104" i="3" s="1"/>
  <c r="O63" i="3"/>
  <c r="S63" i="3" s="1"/>
  <c r="P12" i="3"/>
  <c r="Q12" i="3" s="1"/>
  <c r="R12" i="3" s="1"/>
  <c r="O164" i="3"/>
  <c r="S164" i="3" s="1"/>
  <c r="O84" i="3"/>
  <c r="S84" i="3" s="1"/>
  <c r="O226" i="3"/>
  <c r="S226" i="3" s="1"/>
  <c r="O218" i="3"/>
  <c r="S218" i="3" s="1"/>
  <c r="O44" i="3"/>
  <c r="S44" i="3" s="1"/>
  <c r="O245" i="3"/>
  <c r="S245" i="3" s="1"/>
  <c r="O229" i="3"/>
  <c r="S229" i="3" s="1"/>
  <c r="O7" i="5"/>
  <c r="S7" i="5" s="1"/>
  <c r="O262" i="5"/>
  <c r="S262" i="5" s="1"/>
  <c r="O296" i="5"/>
  <c r="S296" i="5" s="1"/>
  <c r="O165" i="5"/>
  <c r="S165" i="5" s="1"/>
  <c r="O53" i="5"/>
  <c r="S53" i="5" s="1"/>
  <c r="O65" i="5"/>
  <c r="S65" i="5" s="1"/>
  <c r="O37" i="5"/>
  <c r="S37" i="5" s="1"/>
  <c r="O255" i="5"/>
  <c r="S255" i="5" s="1"/>
  <c r="O286" i="5"/>
  <c r="S286" i="5" s="1"/>
  <c r="O268" i="5"/>
  <c r="S268" i="5" s="1"/>
  <c r="O8" i="5"/>
  <c r="S8" i="5" s="1"/>
  <c r="O46" i="5"/>
  <c r="S46" i="5" s="1"/>
  <c r="O56" i="5"/>
  <c r="S56" i="5" s="1"/>
  <c r="O274" i="5"/>
  <c r="S274" i="5" s="1"/>
  <c r="O212" i="5"/>
  <c r="S212" i="5" s="1"/>
  <c r="O275" i="5"/>
  <c r="S275" i="5" s="1"/>
  <c r="O19" i="5"/>
  <c r="S19" i="5" s="1"/>
  <c r="O240" i="5"/>
  <c r="S240" i="5" s="1"/>
  <c r="O23" i="5"/>
  <c r="S23" i="5" s="1"/>
  <c r="O115" i="5"/>
  <c r="S115" i="5" s="1"/>
  <c r="O112" i="5"/>
  <c r="S112" i="5" s="1"/>
  <c r="O292" i="5"/>
  <c r="S292" i="5" s="1"/>
  <c r="O150" i="5"/>
  <c r="S150" i="5" s="1"/>
  <c r="O75" i="5"/>
  <c r="S75" i="5" s="1"/>
  <c r="O179" i="5"/>
  <c r="S179" i="5" s="1"/>
  <c r="O44" i="5"/>
  <c r="S44" i="5" s="1"/>
  <c r="O231" i="5"/>
  <c r="S231" i="5" s="1"/>
  <c r="O59" i="5"/>
  <c r="S59" i="5" s="1"/>
  <c r="O223" i="5"/>
  <c r="S223" i="5" s="1"/>
  <c r="O98" i="5"/>
  <c r="S98" i="5" s="1"/>
  <c r="O77" i="5"/>
  <c r="S77" i="5" s="1"/>
  <c r="O90" i="5"/>
  <c r="S90" i="5" s="1"/>
  <c r="O135" i="5"/>
  <c r="S135" i="5" s="1"/>
  <c r="O26" i="5"/>
  <c r="S26" i="5" s="1"/>
  <c r="O107" i="5"/>
  <c r="S107" i="5" s="1"/>
  <c r="O245" i="5"/>
  <c r="S245" i="5" s="1"/>
  <c r="O6" i="5"/>
  <c r="S6" i="5" s="1"/>
  <c r="O25" i="5"/>
  <c r="S25" i="5" s="1"/>
  <c r="O43" i="5"/>
  <c r="S43" i="5" s="1"/>
  <c r="O18" i="5"/>
  <c r="S18" i="5" s="1"/>
  <c r="O167" i="5"/>
  <c r="S167" i="5" s="1"/>
  <c r="O126" i="5"/>
  <c r="S126" i="5" s="1"/>
  <c r="O216" i="5"/>
  <c r="S216" i="5" s="1"/>
  <c r="O40" i="5"/>
  <c r="S40" i="5" s="1"/>
  <c r="O184" i="5"/>
  <c r="S184" i="5" s="1"/>
  <c r="O229" i="5"/>
  <c r="S229" i="5" s="1"/>
  <c r="O254" i="5"/>
  <c r="S254" i="5" s="1"/>
  <c r="O138" i="5"/>
  <c r="S138" i="5" s="1"/>
  <c r="O213" i="5"/>
  <c r="S213" i="5" s="1"/>
  <c r="O52" i="5"/>
  <c r="S52" i="5" s="1"/>
  <c r="O214" i="5"/>
  <c r="S214" i="5" s="1"/>
  <c r="O143" i="5"/>
  <c r="S143" i="5" s="1"/>
  <c r="O308" i="5"/>
  <c r="S308" i="5" s="1"/>
  <c r="O74" i="5"/>
  <c r="S74" i="5" s="1"/>
  <c r="O101" i="5"/>
  <c r="S101" i="5" s="1"/>
  <c r="O276" i="5"/>
  <c r="S276" i="5" s="1"/>
  <c r="O31" i="5"/>
  <c r="S31" i="5" s="1"/>
  <c r="O73" i="5"/>
  <c r="S73" i="5" s="1"/>
  <c r="O271" i="5"/>
  <c r="S271" i="5" s="1"/>
  <c r="O252" i="5"/>
  <c r="S252" i="5" s="1"/>
  <c r="O80" i="5"/>
  <c r="S80" i="5" s="1"/>
  <c r="O123" i="5"/>
  <c r="S123" i="5" s="1"/>
  <c r="O91" i="5"/>
  <c r="S91" i="5" s="1"/>
  <c r="O39" i="5"/>
  <c r="S39" i="5" s="1"/>
  <c r="O116" i="5"/>
  <c r="S116" i="5" s="1"/>
  <c r="O300" i="5"/>
  <c r="S300" i="5" s="1"/>
  <c r="O287" i="5"/>
  <c r="S287" i="5" s="1"/>
  <c r="O211" i="5"/>
  <c r="S211" i="5" s="1"/>
  <c r="O168" i="5"/>
  <c r="S168" i="5" s="1"/>
  <c r="O131" i="5"/>
  <c r="S131" i="5" s="1"/>
  <c r="O295" i="5"/>
  <c r="S295" i="5" s="1"/>
  <c r="O284" i="5"/>
  <c r="S284" i="5" s="1"/>
  <c r="O42" i="5"/>
  <c r="S42" i="5" s="1"/>
  <c r="O151" i="5"/>
  <c r="S151" i="5" s="1"/>
  <c r="O174" i="5"/>
  <c r="S174" i="5" s="1"/>
  <c r="O170" i="5"/>
  <c r="S170" i="5" s="1"/>
  <c r="O69" i="5"/>
  <c r="S69" i="5" s="1"/>
  <c r="O153" i="5"/>
  <c r="S153" i="5" s="1"/>
  <c r="O136" i="5"/>
  <c r="S136" i="5" s="1"/>
  <c r="O208" i="5"/>
  <c r="S208" i="5" s="1"/>
  <c r="O302" i="5"/>
  <c r="S302" i="5" s="1"/>
  <c r="O100" i="5"/>
  <c r="S100" i="5" s="1"/>
  <c r="O232" i="5"/>
  <c r="S232" i="5" s="1"/>
  <c r="O47" i="5"/>
  <c r="S47" i="5" s="1"/>
  <c r="O217" i="5"/>
  <c r="S217" i="5" s="1"/>
  <c r="O128" i="5"/>
  <c r="S128" i="5" s="1"/>
  <c r="O55" i="5"/>
  <c r="S55" i="5" s="1"/>
  <c r="O200" i="5"/>
  <c r="S200" i="5" s="1"/>
  <c r="O60" i="5"/>
  <c r="S60" i="5" s="1"/>
  <c r="O141" i="5"/>
  <c r="S141" i="5" s="1"/>
  <c r="O221" i="5"/>
  <c r="S221" i="5" s="1"/>
  <c r="O235" i="5"/>
  <c r="S235" i="5" s="1"/>
  <c r="O233" i="5"/>
  <c r="S233" i="5" s="1"/>
  <c r="O264" i="5"/>
  <c r="S264" i="5" s="1"/>
  <c r="O161" i="5"/>
  <c r="S161" i="5" s="1"/>
  <c r="O230" i="5"/>
  <c r="S230" i="5" s="1"/>
  <c r="O29" i="5"/>
  <c r="S29" i="5" s="1"/>
  <c r="O5" i="5"/>
  <c r="S5" i="5" s="1"/>
  <c r="O129" i="5"/>
  <c r="S129" i="5" s="1"/>
  <c r="O186" i="5"/>
  <c r="S186" i="5" s="1"/>
  <c r="O195" i="5"/>
  <c r="S195" i="5" s="1"/>
  <c r="O171" i="5"/>
  <c r="S171" i="5" s="1"/>
  <c r="O82" i="5"/>
  <c r="S82" i="5" s="1"/>
  <c r="O196" i="5"/>
  <c r="S196" i="5" s="1"/>
  <c r="O187" i="5"/>
  <c r="S187" i="5" s="1"/>
  <c r="O301" i="5"/>
  <c r="S301" i="5" s="1"/>
  <c r="O304" i="5"/>
  <c r="S304" i="5" s="1"/>
  <c r="O202" i="5"/>
  <c r="S202" i="5" s="1"/>
  <c r="O111" i="5"/>
  <c r="S111" i="5" s="1"/>
  <c r="O32" i="5"/>
  <c r="S32" i="5" s="1"/>
  <c r="O228" i="5"/>
  <c r="S228" i="5" s="1"/>
  <c r="O102" i="5"/>
  <c r="S102" i="5" s="1"/>
  <c r="O237" i="5"/>
  <c r="S237" i="5" s="1"/>
  <c r="O148" i="5"/>
  <c r="S148" i="5" s="1"/>
  <c r="O277" i="5"/>
  <c r="S277" i="5" s="1"/>
  <c r="O185" i="5"/>
  <c r="S185" i="5" s="1"/>
  <c r="O253" i="5"/>
  <c r="S253" i="5" s="1"/>
  <c r="O64" i="5"/>
  <c r="S64" i="5" s="1"/>
  <c r="O190" i="5"/>
  <c r="S190" i="5" s="1"/>
  <c r="O61" i="5"/>
  <c r="S61" i="5" s="1"/>
  <c r="O9" i="5"/>
  <c r="S9" i="5" s="1"/>
  <c r="O36" i="5"/>
  <c r="S36" i="5" s="1"/>
  <c r="O291" i="5"/>
  <c r="S291" i="5" s="1"/>
  <c r="O172" i="5"/>
  <c r="S172" i="5" s="1"/>
  <c r="O67" i="5"/>
  <c r="S67" i="5" s="1"/>
  <c r="O260" i="5"/>
  <c r="S260" i="5" s="1"/>
  <c r="O92" i="5"/>
  <c r="S92" i="5" s="1"/>
  <c r="O58" i="5"/>
  <c r="S58" i="5" s="1"/>
  <c r="O124" i="5"/>
  <c r="S124" i="5" s="1"/>
  <c r="O281" i="5"/>
  <c r="S281" i="5" s="1"/>
  <c r="O222" i="5"/>
  <c r="S222" i="5" s="1"/>
  <c r="O189" i="5"/>
  <c r="S189" i="5" s="1"/>
  <c r="O247" i="5"/>
  <c r="S247" i="5" s="1"/>
  <c r="O154" i="5"/>
  <c r="S154" i="5" s="1"/>
  <c r="O294" i="5"/>
  <c r="S294" i="5" s="1"/>
  <c r="O51" i="5"/>
  <c r="S51" i="5" s="1"/>
  <c r="O182" i="5"/>
  <c r="S182" i="5" s="1"/>
  <c r="O13" i="5"/>
  <c r="S13" i="5" s="1"/>
  <c r="O188" i="5"/>
  <c r="S188" i="5" s="1"/>
  <c r="O99" i="5"/>
  <c r="S99" i="5" s="1"/>
  <c r="O258" i="5"/>
  <c r="S258" i="5" s="1"/>
  <c r="O181" i="5"/>
  <c r="S181" i="5" s="1"/>
  <c r="O269" i="5"/>
  <c r="S269" i="5" s="1"/>
  <c r="O71" i="5"/>
  <c r="S71" i="5" s="1"/>
  <c r="O134" i="5"/>
  <c r="S134" i="5" s="1"/>
  <c r="O16" i="5"/>
  <c r="S16" i="5" s="1"/>
  <c r="O201" i="5"/>
  <c r="S201" i="5" s="1"/>
  <c r="O34" i="5"/>
  <c r="S34" i="5" s="1"/>
  <c r="O24" i="5"/>
  <c r="S24" i="5" s="1"/>
  <c r="O117" i="5"/>
  <c r="S117" i="5" s="1"/>
  <c r="O272" i="5"/>
  <c r="S272" i="5" s="1"/>
  <c r="O81" i="5"/>
  <c r="S81" i="5" s="1"/>
  <c r="O114" i="5"/>
  <c r="S114" i="5" s="1"/>
  <c r="O191" i="5"/>
  <c r="S191" i="5" s="1"/>
  <c r="O145" i="5"/>
  <c r="S145" i="5" s="1"/>
  <c r="O251" i="5"/>
  <c r="S251" i="5" s="1"/>
  <c r="O207" i="5"/>
  <c r="S207" i="5" s="1"/>
  <c r="O84" i="5"/>
  <c r="S84" i="5" s="1"/>
  <c r="O299" i="5"/>
  <c r="S299" i="5" s="1"/>
  <c r="O267" i="5"/>
  <c r="S267" i="5" s="1"/>
  <c r="O175" i="4"/>
  <c r="O219" i="4"/>
  <c r="S219" i="4" s="1"/>
  <c r="O16" i="4"/>
  <c r="O242" i="4"/>
  <c r="O82" i="4"/>
  <c r="S82" i="4" s="1"/>
  <c r="O80" i="4"/>
  <c r="O98" i="4"/>
  <c r="O69" i="4"/>
  <c r="O57" i="4"/>
  <c r="S57" i="4" s="1"/>
  <c r="O70" i="4"/>
  <c r="O224" i="4"/>
  <c r="S224" i="4" s="1"/>
  <c r="O143" i="4"/>
  <c r="S143" i="4" s="1"/>
  <c r="O138" i="4"/>
  <c r="S138" i="4" s="1"/>
  <c r="O223" i="4"/>
  <c r="O28" i="4"/>
  <c r="O239" i="4"/>
  <c r="S239" i="4" s="1"/>
  <c r="O283" i="4"/>
  <c r="S283" i="4" s="1"/>
  <c r="O62" i="4"/>
  <c r="O174" i="4"/>
  <c r="O275" i="4"/>
  <c r="O277" i="4"/>
  <c r="O259" i="4"/>
  <c r="O308" i="4"/>
  <c r="S308" i="4" s="1"/>
  <c r="O261" i="4"/>
  <c r="O272" i="4"/>
  <c r="S272" i="4" s="1"/>
  <c r="O106" i="4"/>
  <c r="S106" i="4" s="1"/>
  <c r="O285" i="4"/>
  <c r="S285" i="4" s="1"/>
  <c r="O305" i="4"/>
  <c r="O244" i="4"/>
  <c r="O297" i="4"/>
  <c r="O256" i="4"/>
  <c r="O180" i="4"/>
  <c r="O128" i="4"/>
  <c r="S128" i="4" s="1"/>
  <c r="O18" i="4"/>
  <c r="S18" i="4" s="1"/>
  <c r="O288" i="4"/>
  <c r="O170" i="4"/>
  <c r="O203" i="4"/>
  <c r="S203" i="4" s="1"/>
  <c r="O185" i="4"/>
  <c r="S185" i="4" s="1"/>
  <c r="O116" i="4"/>
  <c r="S116" i="4" s="1"/>
  <c r="O159" i="4"/>
  <c r="S159" i="4" s="1"/>
  <c r="O192" i="4"/>
  <c r="S192" i="4" s="1"/>
  <c r="O146" i="4"/>
  <c r="S146" i="4" s="1"/>
  <c r="O20" i="4"/>
  <c r="S20" i="4" s="1"/>
  <c r="O254" i="4"/>
  <c r="O238" i="4"/>
  <c r="S238" i="4" s="1"/>
  <c r="O49" i="4"/>
  <c r="S49" i="4" s="1"/>
  <c r="O41" i="4"/>
  <c r="S41" i="4" s="1"/>
  <c r="O117" i="4"/>
  <c r="N250" i="4"/>
  <c r="O4" i="4"/>
  <c r="O212" i="4"/>
  <c r="O287" i="4"/>
  <c r="S295" i="4" s="1"/>
  <c r="O137" i="4"/>
  <c r="O17" i="4"/>
  <c r="O309" i="4"/>
  <c r="O311" i="4"/>
  <c r="S311" i="4" s="1"/>
  <c r="O120" i="4"/>
  <c r="O66" i="4"/>
  <c r="O296" i="4"/>
  <c r="S296" i="4" s="1"/>
  <c r="N310" i="4"/>
  <c r="O310" i="4"/>
  <c r="O202" i="4"/>
  <c r="N122" i="4"/>
  <c r="O114" i="4"/>
  <c r="O104" i="4"/>
  <c r="S104" i="4" s="1"/>
  <c r="O74" i="4"/>
  <c r="O293" i="4"/>
  <c r="O214" i="4"/>
  <c r="S214" i="4" s="1"/>
  <c r="O265" i="4"/>
  <c r="S265" i="4" s="1"/>
  <c r="O274" i="4"/>
  <c r="O43" i="4"/>
  <c r="O93" i="4"/>
  <c r="N173" i="4"/>
  <c r="O173" i="4"/>
  <c r="S173" i="4" s="1"/>
  <c r="O165" i="4"/>
  <c r="O306" i="4"/>
  <c r="O160" i="4"/>
  <c r="O148" i="4"/>
  <c r="N162" i="4"/>
  <c r="M289" i="4"/>
  <c r="N289" i="4" s="1"/>
  <c r="O289" i="4"/>
  <c r="O186" i="4"/>
  <c r="S186" i="4" s="1"/>
  <c r="O118" i="4"/>
  <c r="N221" i="4"/>
  <c r="O168" i="4"/>
  <c r="S168" i="4" s="1"/>
  <c r="O119" i="4"/>
  <c r="S119" i="4" s="1"/>
  <c r="O109" i="4"/>
  <c r="N107" i="4"/>
  <c r="O107" i="4"/>
  <c r="S107" i="4" s="1"/>
  <c r="O245" i="4"/>
  <c r="S245" i="4" s="1"/>
  <c r="O247" i="4"/>
  <c r="S247" i="4" s="1"/>
  <c r="O76" i="4"/>
  <c r="O270" i="4"/>
  <c r="O303" i="4"/>
  <c r="O187" i="4"/>
  <c r="O24" i="4"/>
  <c r="S24" i="4" s="1"/>
  <c r="O284" i="4"/>
  <c r="O228" i="4"/>
  <c r="S228" i="4" s="1"/>
  <c r="O103" i="4"/>
  <c r="O37" i="4"/>
  <c r="S37" i="4" s="1"/>
  <c r="N253" i="4"/>
  <c r="N282" i="4"/>
  <c r="O282" i="4"/>
  <c r="O89" i="4"/>
  <c r="O271" i="4"/>
  <c r="O217" i="4"/>
  <c r="O290" i="4"/>
  <c r="S290" i="4" s="1"/>
  <c r="N63" i="4"/>
  <c r="O263" i="4"/>
  <c r="N21" i="4"/>
  <c r="O21" i="4"/>
  <c r="S21" i="4" s="1"/>
  <c r="O164" i="4"/>
  <c r="S164" i="4" s="1"/>
  <c r="O268" i="4"/>
  <c r="O113" i="4"/>
  <c r="S113" i="4" s="1"/>
  <c r="O190" i="4"/>
  <c r="S190" i="4" s="1"/>
  <c r="O115" i="4"/>
  <c r="S115" i="4" s="1"/>
  <c r="O197" i="4"/>
  <c r="O15" i="4"/>
  <c r="S15" i="4" s="1"/>
  <c r="O172" i="4"/>
  <c r="O59" i="4"/>
  <c r="S59" i="4" s="1"/>
  <c r="O39" i="4"/>
  <c r="O105" i="4"/>
  <c r="S105" i="4" s="1"/>
  <c r="P3" i="4"/>
  <c r="Q3" i="4" s="1"/>
  <c r="R3" i="4" s="1"/>
  <c r="O3" i="4"/>
  <c r="O235" i="4"/>
  <c r="S235" i="4" s="1"/>
  <c r="O42" i="4"/>
  <c r="S42" i="4" s="1"/>
  <c r="O179" i="4"/>
  <c r="O227" i="4"/>
  <c r="O279" i="4"/>
  <c r="O248" i="4"/>
  <c r="O249" i="4"/>
  <c r="O27" i="4"/>
  <c r="O81" i="4"/>
  <c r="O67" i="4"/>
  <c r="O156" i="4"/>
  <c r="O200" i="4"/>
  <c r="S200" i="4" s="1"/>
  <c r="N291" i="4"/>
  <c r="O291" i="4"/>
  <c r="S291" i="4" s="1"/>
  <c r="O243" i="4"/>
  <c r="O206" i="4"/>
  <c r="O150" i="4"/>
  <c r="N75" i="4"/>
  <c r="O75" i="4"/>
  <c r="O83" i="4"/>
  <c r="S83" i="4" s="1"/>
  <c r="P7" i="4"/>
  <c r="Q7" i="4" s="1"/>
  <c r="R7" i="4" s="1"/>
  <c r="O7" i="4"/>
  <c r="O194" i="4"/>
  <c r="O78" i="4"/>
  <c r="O68" i="4"/>
  <c r="O161" i="4"/>
  <c r="S161" i="4" s="1"/>
  <c r="O226" i="4"/>
  <c r="P6" i="4"/>
  <c r="Q6" i="4" s="1"/>
  <c r="R6" i="4" s="1"/>
  <c r="O6" i="4"/>
  <c r="O14" i="4"/>
  <c r="S14" i="4" s="1"/>
  <c r="O85" i="4"/>
  <c r="S85" i="4" s="1"/>
  <c r="O240" i="4"/>
  <c r="S240" i="4" s="1"/>
  <c r="O189" i="4"/>
  <c r="S189" i="4" s="1"/>
  <c r="O71" i="4"/>
  <c r="O246" i="4"/>
  <c r="S246" i="4" s="1"/>
  <c r="O23" i="4"/>
  <c r="O125" i="4"/>
  <c r="N232" i="4"/>
  <c r="O232" i="4"/>
  <c r="O84" i="4"/>
  <c r="O166" i="4"/>
  <c r="S166" i="4" s="1"/>
  <c r="O299" i="4"/>
  <c r="S299" i="4" s="1"/>
  <c r="O153" i="4"/>
  <c r="O292" i="4"/>
  <c r="O204" i="4"/>
  <c r="O96" i="4"/>
  <c r="O33" i="4"/>
  <c r="O260" i="4"/>
  <c r="S260" i="4" s="1"/>
  <c r="O209" i="4"/>
  <c r="S209" i="4" s="1"/>
  <c r="N205" i="4"/>
  <c r="O205" i="4"/>
  <c r="O53" i="4"/>
  <c r="O286" i="4"/>
  <c r="S286" i="4" s="1"/>
  <c r="O40" i="3"/>
  <c r="S40" i="3" s="1"/>
  <c r="O228" i="3"/>
  <c r="S228" i="3" s="1"/>
  <c r="O277" i="3"/>
  <c r="S277" i="3" s="1"/>
  <c r="O25" i="3"/>
  <c r="P25" i="3"/>
  <c r="Q25" i="3" s="1"/>
  <c r="R25" i="3" s="1"/>
  <c r="O292" i="3"/>
  <c r="S292" i="3" s="1"/>
  <c r="O271" i="3"/>
  <c r="S271" i="3" s="1"/>
  <c r="O280" i="3"/>
  <c r="S280" i="3" s="1"/>
  <c r="O37" i="3"/>
  <c r="S37" i="3" s="1"/>
  <c r="O71" i="3"/>
  <c r="S71" i="3" s="1"/>
  <c r="O39" i="3"/>
  <c r="S39" i="3" s="1"/>
  <c r="O140" i="3"/>
  <c r="S140" i="3" s="1"/>
  <c r="O98" i="3"/>
  <c r="S98" i="3" s="1"/>
  <c r="O286" i="3"/>
  <c r="S286" i="3" s="1"/>
  <c r="O247" i="3"/>
  <c r="S247" i="3" s="1"/>
  <c r="O268" i="3"/>
  <c r="S268" i="3" s="1"/>
  <c r="O293" i="3"/>
  <c r="S293" i="3" s="1"/>
  <c r="O273" i="3"/>
  <c r="S273" i="3" s="1"/>
  <c r="O7" i="3"/>
  <c r="P7" i="3"/>
  <c r="Q7" i="3" s="1"/>
  <c r="R7" i="3" s="1"/>
  <c r="O302" i="3"/>
  <c r="S302" i="3" s="1"/>
  <c r="O61" i="3"/>
  <c r="S61" i="3" s="1"/>
  <c r="O82" i="3"/>
  <c r="S82" i="3" s="1"/>
  <c r="O236" i="3"/>
  <c r="S236" i="3" s="1"/>
  <c r="O260" i="3"/>
  <c r="S260" i="3" s="1"/>
  <c r="O16" i="3"/>
  <c r="P16" i="3"/>
  <c r="Q16" i="3" s="1"/>
  <c r="R16" i="3" s="1"/>
  <c r="P17" i="3"/>
  <c r="Q17" i="3" s="1"/>
  <c r="R17" i="3" s="1"/>
  <c r="O17" i="3"/>
  <c r="S17" i="3" s="1"/>
  <c r="O219" i="3"/>
  <c r="S219" i="3" s="1"/>
  <c r="O102" i="3"/>
  <c r="S102" i="3" s="1"/>
  <c r="O235" i="3"/>
  <c r="S235" i="3" s="1"/>
  <c r="O123" i="3"/>
  <c r="S123" i="3" s="1"/>
  <c r="O43" i="3"/>
  <c r="S43" i="3" s="1"/>
  <c r="O297" i="3"/>
  <c r="S297" i="3" s="1"/>
  <c r="O269" i="3"/>
  <c r="S269" i="3" s="1"/>
  <c r="O52" i="3"/>
  <c r="S52" i="3" s="1"/>
  <c r="O165" i="3"/>
  <c r="S165" i="3" s="1"/>
  <c r="O142" i="3"/>
  <c r="S142" i="3" s="1"/>
  <c r="O166" i="3"/>
  <c r="S166" i="3" s="1"/>
  <c r="O284" i="3"/>
  <c r="S284" i="3" s="1"/>
  <c r="O212" i="3"/>
  <c r="S212" i="3" s="1"/>
  <c r="O48" i="3"/>
  <c r="S48" i="3" s="1"/>
  <c r="O291" i="3"/>
  <c r="S291" i="3" s="1"/>
  <c r="O161" i="3"/>
  <c r="S161" i="3" s="1"/>
  <c r="P11" i="3"/>
  <c r="Q11" i="3" s="1"/>
  <c r="R11" i="3" s="1"/>
  <c r="O172" i="3"/>
  <c r="S172" i="3" s="1"/>
  <c r="O190" i="3"/>
  <c r="S190" i="3" s="1"/>
  <c r="P21" i="3"/>
  <c r="Q21" i="3" s="1"/>
  <c r="R21" i="3" s="1"/>
  <c r="O21" i="3"/>
  <c r="O131" i="3"/>
  <c r="S131" i="3" s="1"/>
  <c r="O101" i="3"/>
  <c r="S101" i="3" s="1"/>
  <c r="O208" i="3"/>
  <c r="S208" i="3" s="1"/>
  <c r="O295" i="3"/>
  <c r="S295" i="3" s="1"/>
  <c r="O160" i="3"/>
  <c r="S160" i="3" s="1"/>
  <c r="O210" i="3"/>
  <c r="S210" i="3" s="1"/>
  <c r="O103" i="3"/>
  <c r="S103" i="3" s="1"/>
  <c r="O239" i="3"/>
  <c r="S239" i="3" s="1"/>
  <c r="O209" i="3"/>
  <c r="S209" i="3" s="1"/>
  <c r="O287" i="3"/>
  <c r="S287" i="3" s="1"/>
  <c r="O188" i="3"/>
  <c r="S188" i="3" s="1"/>
  <c r="O310" i="3"/>
  <c r="S310" i="3" s="1"/>
  <c r="O28" i="3"/>
  <c r="O90" i="3"/>
  <c r="S90" i="3" s="1"/>
  <c r="O130" i="3"/>
  <c r="S130" i="3" s="1"/>
  <c r="O76" i="3"/>
  <c r="S76" i="3" s="1"/>
  <c r="O238" i="3"/>
  <c r="S238" i="3" s="1"/>
  <c r="O298" i="3"/>
  <c r="S298" i="3" s="1"/>
  <c r="O169" i="3"/>
  <c r="S169" i="3" s="1"/>
  <c r="O51" i="3"/>
  <c r="S51" i="3" s="1"/>
  <c r="O296" i="3"/>
  <c r="S296" i="3" s="1"/>
  <c r="O155" i="3"/>
  <c r="S155" i="3" s="1"/>
  <c r="O279" i="3"/>
  <c r="S279" i="3" s="1"/>
  <c r="O65" i="3"/>
  <c r="S65" i="3" s="1"/>
  <c r="O257" i="3"/>
  <c r="S257" i="3" s="1"/>
  <c r="O100" i="3"/>
  <c r="S100" i="3" s="1"/>
  <c r="O290" i="3"/>
  <c r="S290" i="3" s="1"/>
  <c r="O42" i="3"/>
  <c r="S42" i="3" s="1"/>
  <c r="O184" i="3"/>
  <c r="S184" i="3" s="1"/>
  <c r="O59" i="3"/>
  <c r="S59" i="3" s="1"/>
  <c r="O79" i="3"/>
  <c r="S79" i="3" s="1"/>
  <c r="O32" i="3"/>
  <c r="P32" i="3"/>
  <c r="Q32" i="3" s="1"/>
  <c r="R32" i="3" s="1"/>
  <c r="O8" i="3"/>
  <c r="P8" i="3"/>
  <c r="Q8" i="3" s="1"/>
  <c r="R8" i="3" s="1"/>
  <c r="O95" i="3"/>
  <c r="S95" i="3" s="1"/>
  <c r="O234" i="3"/>
  <c r="S234" i="3" s="1"/>
  <c r="O119" i="3"/>
  <c r="S119" i="3" s="1"/>
  <c r="N93" i="3"/>
  <c r="O93" i="3"/>
  <c r="S93" i="3" s="1"/>
  <c r="O304" i="3"/>
  <c r="S304" i="3" s="1"/>
  <c r="O22" i="3"/>
  <c r="P22" i="3"/>
  <c r="Q22" i="3" s="1"/>
  <c r="R22" i="3" s="1"/>
  <c r="O197" i="3"/>
  <c r="S197" i="3" s="1"/>
  <c r="O137" i="3"/>
  <c r="S137" i="3" s="1"/>
  <c r="N156" i="3"/>
  <c r="O156" i="3"/>
  <c r="S156" i="3" s="1"/>
  <c r="O299" i="3"/>
  <c r="S299" i="3" s="1"/>
  <c r="O178" i="3"/>
  <c r="S178" i="3" s="1"/>
  <c r="O132" i="3"/>
  <c r="S132" i="3" s="1"/>
  <c r="O171" i="3"/>
  <c r="S171" i="3" s="1"/>
  <c r="O240" i="3"/>
  <c r="S240" i="3" s="1"/>
  <c r="O58" i="3"/>
  <c r="S58" i="3" s="1"/>
  <c r="O189" i="3"/>
  <c r="S189" i="3" s="1"/>
  <c r="O300" i="3"/>
  <c r="S300" i="3" s="1"/>
  <c r="O303" i="3"/>
  <c r="S303" i="3" s="1"/>
  <c r="O276" i="3"/>
  <c r="S276" i="3" s="1"/>
  <c r="O138" i="3"/>
  <c r="S138" i="3" s="1"/>
  <c r="O306" i="3"/>
  <c r="S306" i="3" s="1"/>
  <c r="O180" i="3"/>
  <c r="S180" i="3" s="1"/>
  <c r="N199" i="3"/>
  <c r="O199" i="3"/>
  <c r="S199" i="3" s="1"/>
  <c r="O264" i="3"/>
  <c r="S264" i="3" s="1"/>
  <c r="O86" i="3"/>
  <c r="S86" i="3" s="1"/>
  <c r="O153" i="3"/>
  <c r="S153" i="3" s="1"/>
  <c r="O201" i="3"/>
  <c r="S201" i="3" s="1"/>
  <c r="O45" i="3"/>
  <c r="S45" i="3" s="1"/>
  <c r="O13" i="3"/>
  <c r="P13" i="3"/>
  <c r="Q13" i="3" s="1"/>
  <c r="R13" i="3" s="1"/>
  <c r="O213" i="3"/>
  <c r="S213" i="3" s="1"/>
  <c r="O116" i="3"/>
  <c r="S116" i="3" s="1"/>
  <c r="O179" i="3"/>
  <c r="S179" i="3" s="1"/>
  <c r="O206" i="3"/>
  <c r="S206" i="3" s="1"/>
  <c r="O152" i="3"/>
  <c r="S152" i="3" s="1"/>
  <c r="O173" i="3"/>
  <c r="S173" i="3" s="1"/>
  <c r="O177" i="3"/>
  <c r="S177" i="3" s="1"/>
  <c r="O96" i="3"/>
  <c r="S96" i="3" s="1"/>
  <c r="O283" i="3"/>
  <c r="S283" i="3" s="1"/>
  <c r="N106" i="3"/>
  <c r="O176" i="3"/>
  <c r="S176" i="3" s="1"/>
  <c r="O69" i="3"/>
  <c r="S69" i="3" s="1"/>
  <c r="O187" i="3"/>
  <c r="S187" i="3" s="1"/>
  <c r="O105" i="3"/>
  <c r="S105" i="3" s="1"/>
  <c r="O87" i="3"/>
  <c r="S87" i="3" s="1"/>
  <c r="O272" i="3"/>
  <c r="S272" i="3" s="1"/>
  <c r="O118" i="3"/>
  <c r="S118" i="3" s="1"/>
  <c r="O112" i="3"/>
  <c r="S112" i="3" s="1"/>
  <c r="O94" i="3"/>
  <c r="S94" i="3" s="1"/>
  <c r="O162" i="3"/>
  <c r="S162" i="3" s="1"/>
  <c r="N202" i="3"/>
  <c r="O202" i="3"/>
  <c r="S202" i="3" s="1"/>
  <c r="O41" i="3"/>
  <c r="S41" i="3" s="1"/>
  <c r="O224" i="3"/>
  <c r="S224" i="3" s="1"/>
  <c r="O217" i="3"/>
  <c r="S217" i="3" s="1"/>
  <c r="O231" i="3"/>
  <c r="S231" i="3" s="1"/>
  <c r="O182" i="3"/>
  <c r="S182" i="3" s="1"/>
  <c r="N183" i="3"/>
  <c r="O183" i="3"/>
  <c r="S183" i="3" s="1"/>
  <c r="O270" i="3"/>
  <c r="S270" i="3" s="1"/>
  <c r="O251" i="3"/>
  <c r="S251" i="3" s="1"/>
  <c r="O211" i="3"/>
  <c r="S211" i="3" s="1"/>
  <c r="O285" i="3"/>
  <c r="S285" i="3" s="1"/>
  <c r="P9" i="3"/>
  <c r="Q9" i="3" s="1"/>
  <c r="R9" i="3" s="1"/>
  <c r="O278" i="3"/>
  <c r="S278" i="3" s="1"/>
  <c r="O282" i="3"/>
  <c r="S282" i="3" s="1"/>
  <c r="O122" i="3"/>
  <c r="S122" i="3" s="1"/>
  <c r="O288" i="3"/>
  <c r="S288" i="3" s="1"/>
  <c r="O243" i="3"/>
  <c r="S243" i="3" s="1"/>
  <c r="O68" i="3"/>
  <c r="S68" i="3" s="1"/>
  <c r="O249" i="3"/>
  <c r="S249" i="3" s="1"/>
  <c r="P18" i="3"/>
  <c r="Q18" i="3" s="1"/>
  <c r="R18" i="3" s="1"/>
  <c r="O18" i="3"/>
  <c r="O77" i="3"/>
  <c r="S77" i="3" s="1"/>
  <c r="O232" i="3"/>
  <c r="S232" i="3" s="1"/>
  <c r="O222" i="3"/>
  <c r="S222" i="3" s="1"/>
  <c r="O248" i="3"/>
  <c r="S248" i="3" s="1"/>
  <c r="O200" i="3"/>
  <c r="S200" i="3" s="1"/>
  <c r="O33" i="3"/>
  <c r="P33" i="3"/>
  <c r="Q33" i="3" s="1"/>
  <c r="R33" i="3" s="1"/>
  <c r="O207" i="3"/>
  <c r="S207" i="3" s="1"/>
  <c r="O266" i="3"/>
  <c r="S266" i="3" s="1"/>
  <c r="O147" i="3"/>
  <c r="S147" i="3" s="1"/>
  <c r="N256" i="2"/>
  <c r="N13" i="2"/>
  <c r="N162" i="2"/>
  <c r="N24" i="2"/>
  <c r="N237" i="2"/>
  <c r="N26" i="2"/>
  <c r="N177" i="5"/>
  <c r="N3" i="5"/>
  <c r="N214" i="5"/>
  <c r="N116" i="5"/>
  <c r="N221" i="5"/>
  <c r="N270" i="5"/>
  <c r="M23" i="5"/>
  <c r="N23" i="5" s="1"/>
  <c r="N76" i="5"/>
  <c r="M171" i="5"/>
  <c r="N171" i="5" s="1"/>
  <c r="M55" i="5"/>
  <c r="N55" i="5" s="1"/>
  <c r="N11" i="5"/>
  <c r="N241" i="5"/>
  <c r="M147" i="5"/>
  <c r="N147" i="5" s="1"/>
  <c r="M266" i="5"/>
  <c r="N266" i="5" s="1"/>
  <c r="N216" i="5"/>
  <c r="N154" i="5"/>
  <c r="M153" i="5"/>
  <c r="N153" i="5" s="1"/>
  <c r="M30" i="5"/>
  <c r="N30" i="5" s="1"/>
  <c r="N193" i="5"/>
  <c r="N101" i="5"/>
  <c r="M121" i="5"/>
  <c r="N121" i="5" s="1"/>
  <c r="N208" i="5"/>
  <c r="M77" i="5"/>
  <c r="N153" i="4"/>
  <c r="N236" i="4"/>
  <c r="N238" i="4"/>
  <c r="N28" i="4"/>
  <c r="N176" i="4"/>
  <c r="N83" i="4"/>
  <c r="N279" i="4"/>
  <c r="N204" i="4"/>
  <c r="N195" i="4"/>
  <c r="M89" i="4"/>
  <c r="N89" i="4" s="1"/>
  <c r="N98" i="4"/>
  <c r="M3" i="4"/>
  <c r="N3" i="4" s="1"/>
  <c r="M192" i="4"/>
  <c r="N192" i="4" s="1"/>
  <c r="N296" i="4"/>
  <c r="M255" i="4"/>
  <c r="N255" i="4" s="1"/>
  <c r="M184" i="4"/>
  <c r="N184" i="4" s="1"/>
  <c r="M46" i="4"/>
  <c r="N46" i="4" s="1"/>
  <c r="M235" i="4"/>
  <c r="N235" i="4" s="1"/>
  <c r="N244" i="4"/>
  <c r="N219" i="4"/>
  <c r="M201" i="4"/>
  <c r="N201" i="4" s="1"/>
  <c r="N22" i="4"/>
  <c r="N53" i="4"/>
  <c r="N67" i="4"/>
  <c r="M35" i="4"/>
  <c r="N35" i="4" s="1"/>
  <c r="M181" i="4"/>
  <c r="N181" i="4" s="1"/>
  <c r="N200" i="4"/>
  <c r="N124" i="4"/>
  <c r="N64" i="4"/>
  <c r="N227" i="4"/>
  <c r="N154" i="3"/>
  <c r="N296" i="3"/>
  <c r="N77" i="3"/>
  <c r="N86" i="3"/>
  <c r="M245" i="3"/>
  <c r="N245" i="3" s="1"/>
  <c r="N123" i="3"/>
  <c r="N249" i="3"/>
  <c r="N244" i="3"/>
  <c r="N14" i="3"/>
  <c r="N309" i="3"/>
  <c r="N212" i="3"/>
  <c r="N301" i="3"/>
  <c r="N141" i="3"/>
  <c r="N78" i="3"/>
  <c r="N282" i="3"/>
  <c r="M225" i="3"/>
  <c r="N225" i="3" s="1"/>
  <c r="N45" i="3"/>
  <c r="N100" i="3"/>
  <c r="N258" i="3"/>
  <c r="M135" i="3"/>
  <c r="N135" i="3" s="1"/>
  <c r="M235" i="3"/>
  <c r="N235" i="3" s="1"/>
  <c r="M64" i="3"/>
  <c r="N64" i="3" s="1"/>
  <c r="M139" i="3"/>
  <c r="N139" i="3" s="1"/>
  <c r="N65" i="3"/>
  <c r="N13" i="3"/>
  <c r="N310" i="3"/>
  <c r="N254" i="3"/>
  <c r="N79" i="3"/>
  <c r="M190" i="3"/>
  <c r="N190" i="3" s="1"/>
  <c r="N42" i="3"/>
  <c r="N224" i="3"/>
  <c r="N153" i="3"/>
  <c r="M164" i="3"/>
  <c r="N164" i="3" s="1"/>
  <c r="N284" i="3"/>
  <c r="M166" i="3"/>
  <c r="N166" i="3" s="1"/>
  <c r="M297" i="3"/>
  <c r="N297" i="3" s="1"/>
  <c r="N302" i="2"/>
  <c r="N188" i="2"/>
  <c r="N222" i="2"/>
  <c r="M99" i="2"/>
  <c r="N99" i="2" s="1"/>
  <c r="N217" i="2"/>
  <c r="M312" i="2"/>
  <c r="N312" i="2" s="1"/>
  <c r="N265" i="2"/>
  <c r="M314" i="2"/>
  <c r="N314" i="2" s="1"/>
  <c r="N189" i="2"/>
  <c r="M218" i="2"/>
  <c r="N218" i="2" s="1"/>
  <c r="N124" i="2"/>
  <c r="N117" i="2"/>
  <c r="M101" i="2"/>
  <c r="N101" i="2" s="1"/>
  <c r="N120" i="2"/>
  <c r="M206" i="2"/>
  <c r="N206" i="2" s="1"/>
  <c r="N246" i="2"/>
  <c r="N243" i="2"/>
  <c r="P22" i="2"/>
  <c r="Q22" i="2" s="1"/>
  <c r="R22" i="2" s="1"/>
  <c r="N75" i="2"/>
  <c r="N168" i="2"/>
  <c r="N63" i="2"/>
  <c r="M276" i="2"/>
  <c r="N276" i="2" s="1"/>
  <c r="O22" i="2"/>
  <c r="M223" i="2"/>
  <c r="N223" i="2" s="1"/>
  <c r="M210" i="2"/>
  <c r="N210" i="2" s="1"/>
  <c r="M283" i="2"/>
  <c r="N283" i="2" s="1"/>
  <c r="N257" i="2"/>
  <c r="N292" i="2"/>
  <c r="M82" i="2"/>
  <c r="N82" i="2" s="1"/>
  <c r="N128" i="5"/>
  <c r="N169" i="5"/>
  <c r="N218" i="5"/>
  <c r="N182" i="5"/>
  <c r="N77" i="5"/>
  <c r="N228" i="5"/>
  <c r="N205" i="5"/>
  <c r="N32" i="5"/>
  <c r="N191" i="5"/>
  <c r="N65" i="5"/>
  <c r="N308" i="5"/>
  <c r="N102" i="5"/>
  <c r="N141" i="5"/>
  <c r="N45" i="5"/>
  <c r="N294" i="5"/>
  <c r="N123" i="4"/>
  <c r="N34" i="4"/>
  <c r="N234" i="4"/>
  <c r="N159" i="4"/>
  <c r="N226" i="4"/>
  <c r="N118" i="4"/>
  <c r="N293" i="4"/>
  <c r="N237" i="4"/>
  <c r="N264" i="4"/>
  <c r="N48" i="4"/>
  <c r="N145" i="4"/>
  <c r="N16" i="4"/>
  <c r="N120" i="4"/>
  <c r="N277" i="4"/>
  <c r="N305" i="3"/>
  <c r="N114" i="3"/>
  <c r="N163" i="3"/>
  <c r="N195" i="3"/>
  <c r="N185" i="3"/>
  <c r="N140" i="3"/>
  <c r="N303" i="3"/>
  <c r="N102" i="3"/>
  <c r="N177" i="3"/>
  <c r="N290" i="3"/>
  <c r="N264" i="3"/>
  <c r="N22" i="3"/>
  <c r="N25" i="3"/>
  <c r="N57" i="3"/>
  <c r="N48" i="3"/>
  <c r="N59" i="3"/>
  <c r="N179" i="3"/>
  <c r="N56" i="3"/>
  <c r="N291" i="3"/>
  <c r="N295" i="3"/>
  <c r="N148" i="2"/>
  <c r="N310" i="2"/>
  <c r="N165" i="2"/>
  <c r="N216" i="2"/>
  <c r="N229" i="2"/>
  <c r="N185" i="2"/>
  <c r="N23" i="2"/>
  <c r="N85" i="2"/>
  <c r="N53" i="2"/>
  <c r="N291" i="2"/>
  <c r="N34" i="2"/>
  <c r="N45" i="2"/>
  <c r="N277" i="2"/>
  <c r="N156" i="2"/>
  <c r="N203" i="2"/>
  <c r="N146" i="2"/>
  <c r="N279" i="2"/>
  <c r="N22" i="2"/>
  <c r="N17" i="2"/>
  <c r="L273" i="2"/>
  <c r="J273" i="2"/>
  <c r="N212" i="2"/>
  <c r="N108" i="2"/>
  <c r="N37" i="2"/>
  <c r="N220" i="2"/>
  <c r="J186" i="2"/>
  <c r="L186" i="2"/>
  <c r="L283" i="2"/>
  <c r="J283" i="2"/>
  <c r="N208" i="2"/>
  <c r="N15" i="2"/>
  <c r="J253" i="2"/>
  <c r="L253" i="2"/>
  <c r="N126" i="2"/>
  <c r="N55" i="2"/>
  <c r="J198" i="2"/>
  <c r="L198" i="2"/>
  <c r="L58" i="2"/>
  <c r="O58" i="2" s="1"/>
  <c r="L131" i="2"/>
  <c r="J131" i="2"/>
  <c r="N215" i="2"/>
  <c r="N83" i="2"/>
  <c r="N95" i="2"/>
  <c r="J132" i="2"/>
  <c r="L132" i="2"/>
  <c r="L304" i="2"/>
  <c r="J304" i="2"/>
  <c r="N258" i="2"/>
  <c r="N267" i="2"/>
  <c r="N49" i="2"/>
  <c r="L62" i="2"/>
  <c r="P62" i="2" s="1"/>
  <c r="Q62" i="2" s="1"/>
  <c r="R62" i="2" s="1"/>
  <c r="L102" i="2"/>
  <c r="N207" i="2"/>
  <c r="N296" i="2"/>
  <c r="J185" i="2"/>
  <c r="O185" i="2" s="1"/>
  <c r="S185" i="2" s="1"/>
  <c r="N219" i="2"/>
  <c r="N104" i="2"/>
  <c r="N40" i="2"/>
  <c r="J309" i="2"/>
  <c r="L309" i="2"/>
  <c r="J303" i="2"/>
  <c r="J104" i="2"/>
  <c r="L104" i="2"/>
  <c r="N47" i="2"/>
  <c r="J43" i="2"/>
  <c r="L43" i="2"/>
  <c r="N235" i="2"/>
  <c r="L103" i="2"/>
  <c r="J103" i="2"/>
  <c r="L45" i="2"/>
  <c r="J45" i="2"/>
  <c r="N43" i="2"/>
  <c r="N7" i="2"/>
  <c r="N39" i="2"/>
  <c r="N232" i="2"/>
  <c r="N239" i="2"/>
  <c r="L264" i="2"/>
  <c r="J264" i="2"/>
  <c r="N294" i="2"/>
  <c r="N133" i="2"/>
  <c r="N272" i="2"/>
  <c r="J298" i="2"/>
  <c r="L298" i="2"/>
  <c r="N227" i="2"/>
  <c r="J5" i="2"/>
  <c r="J26" i="2"/>
  <c r="L26" i="2"/>
  <c r="N92" i="2"/>
  <c r="J228" i="2"/>
  <c r="L228" i="2"/>
  <c r="N205" i="2"/>
  <c r="L175" i="2"/>
  <c r="J175" i="2"/>
  <c r="J142" i="2"/>
  <c r="O142" i="2" s="1"/>
  <c r="S142" i="2" s="1"/>
  <c r="N105" i="2"/>
  <c r="N114" i="2"/>
  <c r="J259" i="2"/>
  <c r="L155" i="2"/>
  <c r="J155" i="2"/>
  <c r="N303" i="2"/>
  <c r="N299" i="2"/>
  <c r="N110" i="2"/>
  <c r="J214" i="2"/>
  <c r="O214" i="2" s="1"/>
  <c r="S214" i="2" s="1"/>
  <c r="N214" i="2"/>
  <c r="N163" i="2"/>
  <c r="J53" i="2"/>
  <c r="P53" i="2" s="1"/>
  <c r="Q53" i="2" s="1"/>
  <c r="R53" i="2" s="1"/>
  <c r="N107" i="2"/>
  <c r="J127" i="2"/>
  <c r="L127" i="2"/>
  <c r="N157" i="2"/>
  <c r="J190" i="2"/>
  <c r="L190" i="2"/>
  <c r="N174" i="2"/>
  <c r="N137" i="2"/>
  <c r="L245" i="2"/>
  <c r="J245" i="2"/>
  <c r="J217" i="2"/>
  <c r="N178" i="2"/>
  <c r="N14" i="2"/>
  <c r="L31" i="2"/>
  <c r="P31" i="2" s="1"/>
  <c r="Q31" i="2" s="1"/>
  <c r="R31" i="2" s="1"/>
  <c r="N228" i="2"/>
  <c r="N113" i="2"/>
  <c r="N187" i="2"/>
  <c r="J33" i="2"/>
  <c r="L33" i="2"/>
  <c r="N226" i="2"/>
  <c r="N96" i="2"/>
  <c r="J39" i="2"/>
  <c r="L39" i="2"/>
  <c r="N261" i="2"/>
  <c r="N3" i="2"/>
  <c r="N195" i="2"/>
  <c r="N158" i="2"/>
  <c r="N173" i="2"/>
  <c r="N251" i="2"/>
  <c r="N89" i="2"/>
  <c r="N129" i="2"/>
  <c r="L171" i="2"/>
  <c r="J171" i="2"/>
  <c r="N93" i="2"/>
  <c r="N278" i="2"/>
  <c r="N289" i="2"/>
  <c r="L206" i="2"/>
  <c r="J206" i="2"/>
  <c r="J299" i="2"/>
  <c r="L299" i="2"/>
  <c r="N248" i="2"/>
  <c r="J278" i="2"/>
  <c r="L278" i="2"/>
  <c r="N132" i="2"/>
  <c r="J146" i="2"/>
  <c r="L146" i="2"/>
  <c r="L163" i="2"/>
  <c r="J163" i="2"/>
  <c r="N127" i="2"/>
  <c r="N35" i="2"/>
  <c r="J116" i="2"/>
  <c r="N177" i="2"/>
  <c r="L123" i="2"/>
  <c r="J126" i="2"/>
  <c r="N147" i="2"/>
  <c r="N50" i="2"/>
  <c r="J7" i="2"/>
  <c r="O7" i="2" s="1"/>
  <c r="N242" i="2"/>
  <c r="J113" i="2"/>
  <c r="L113" i="2"/>
  <c r="N84" i="2"/>
  <c r="N286" i="2"/>
  <c r="N280" i="2"/>
  <c r="J265" i="2"/>
  <c r="L32" i="2"/>
  <c r="O32" i="2" s="1"/>
  <c r="L208" i="2"/>
  <c r="O208" i="2" s="1"/>
  <c r="S208" i="2" s="1"/>
  <c r="J79" i="2"/>
  <c r="O79" i="2" s="1"/>
  <c r="S79" i="2" s="1"/>
  <c r="L247" i="2"/>
  <c r="J128" i="2"/>
  <c r="N154" i="2"/>
  <c r="J173" i="2"/>
  <c r="L173" i="2"/>
  <c r="N298" i="2"/>
  <c r="N281" i="2"/>
  <c r="N274" i="2"/>
  <c r="N184" i="2"/>
  <c r="J252" i="2"/>
  <c r="J181" i="2"/>
  <c r="L181" i="2"/>
  <c r="J55" i="2"/>
  <c r="L55" i="2"/>
  <c r="N224" i="2"/>
  <c r="N287" i="2"/>
  <c r="J174" i="2"/>
  <c r="L174" i="2"/>
  <c r="N76" i="2"/>
  <c r="J139" i="2"/>
  <c r="O139" i="2" s="1"/>
  <c r="S139" i="2" s="1"/>
  <c r="J162" i="2"/>
  <c r="L162" i="2"/>
  <c r="N16" i="2"/>
  <c r="L16" i="2"/>
  <c r="P16" i="2" s="1"/>
  <c r="Q16" i="2" s="1"/>
  <c r="R16" i="2" s="1"/>
  <c r="N311" i="2"/>
  <c r="L194" i="2"/>
  <c r="J108" i="2"/>
  <c r="O108" i="2" s="1"/>
  <c r="S108" i="2" s="1"/>
  <c r="N79" i="2"/>
  <c r="L40" i="2"/>
  <c r="J40" i="2"/>
  <c r="L74" i="2"/>
  <c r="J296" i="2"/>
  <c r="N252" i="2"/>
  <c r="N18" i="2"/>
  <c r="N42" i="2"/>
  <c r="N259" i="2"/>
  <c r="N125" i="2"/>
  <c r="N77" i="2"/>
  <c r="N58" i="2"/>
  <c r="J153" i="2"/>
  <c r="L153" i="2"/>
  <c r="N106" i="2"/>
  <c r="L150" i="2"/>
  <c r="O150" i="2" s="1"/>
  <c r="S150" i="2" s="1"/>
  <c r="J165" i="2"/>
  <c r="J36" i="2"/>
  <c r="N31" i="2"/>
  <c r="N81" i="2"/>
  <c r="L313" i="2"/>
  <c r="L271" i="2"/>
  <c r="N175" i="2"/>
  <c r="N180" i="2"/>
  <c r="L192" i="2"/>
  <c r="L4" i="2"/>
  <c r="O4" i="2" s="1"/>
  <c r="N123" i="2"/>
  <c r="N67" i="2"/>
  <c r="L68" i="2"/>
  <c r="O68" i="2" s="1"/>
  <c r="N230" i="2"/>
  <c r="L122" i="2"/>
  <c r="O122" i="2" s="1"/>
  <c r="S122" i="2" s="1"/>
  <c r="J8" i="2"/>
  <c r="P8" i="2" s="1"/>
  <c r="Q8" i="2" s="1"/>
  <c r="R8" i="2" s="1"/>
  <c r="N245" i="2"/>
  <c r="N115" i="2"/>
  <c r="N94" i="2"/>
  <c r="N119" i="2"/>
  <c r="J189" i="2"/>
  <c r="O189" i="2" s="1"/>
  <c r="S189" i="2" s="1"/>
  <c r="N192" i="2"/>
  <c r="N196" i="2"/>
  <c r="J158" i="2"/>
  <c r="O158" i="2" s="1"/>
  <c r="S158" i="2" s="1"/>
  <c r="N263" i="2"/>
  <c r="L184" i="2"/>
  <c r="O184" i="2" s="1"/>
  <c r="S184" i="2" s="1"/>
  <c r="N136" i="2"/>
  <c r="N51" i="2"/>
  <c r="N213" i="2"/>
  <c r="L119" i="2"/>
  <c r="O119" i="2" s="1"/>
  <c r="S119" i="2" s="1"/>
  <c r="L24" i="2"/>
  <c r="J24" i="2"/>
  <c r="L250" i="2"/>
  <c r="J250" i="2"/>
  <c r="J130" i="2"/>
  <c r="N143" i="2"/>
  <c r="J14" i="2"/>
  <c r="O14" i="2" s="1"/>
  <c r="L199" i="2"/>
  <c r="N135" i="2"/>
  <c r="N74" i="2"/>
  <c r="N118" i="2"/>
  <c r="J125" i="2"/>
  <c r="J243" i="2"/>
  <c r="O243" i="2" s="1"/>
  <c r="S243" i="2" s="1"/>
  <c r="N41" i="2"/>
  <c r="L302" i="2"/>
  <c r="N4" i="2"/>
  <c r="J44" i="2"/>
  <c r="P44" i="2" s="1"/>
  <c r="Q44" i="2" s="1"/>
  <c r="R44" i="2" s="1"/>
  <c r="N201" i="2"/>
  <c r="N233" i="2"/>
  <c r="J310" i="2"/>
  <c r="L310" i="2"/>
  <c r="N182" i="2"/>
  <c r="J261" i="2"/>
  <c r="L261" i="2"/>
  <c r="N304" i="2"/>
  <c r="N64" i="2"/>
  <c r="N197" i="2"/>
  <c r="L134" i="2"/>
  <c r="J134" i="2"/>
  <c r="J30" i="2"/>
  <c r="O30" i="2" s="1"/>
  <c r="L170" i="2"/>
  <c r="L193" i="2"/>
  <c r="O193" i="2" s="1"/>
  <c r="S193" i="2" s="1"/>
  <c r="N193" i="2"/>
  <c r="N199" i="2"/>
  <c r="N200" i="2"/>
  <c r="N142" i="2"/>
  <c r="L260" i="2"/>
  <c r="N167" i="2"/>
  <c r="J65" i="2"/>
  <c r="N112" i="2"/>
  <c r="N11" i="2"/>
  <c r="N44" i="2"/>
  <c r="N57" i="2"/>
  <c r="N28" i="2"/>
  <c r="N98" i="2"/>
  <c r="N241" i="2"/>
  <c r="J311" i="2"/>
  <c r="L311" i="2"/>
  <c r="N131" i="2"/>
  <c r="J282" i="2"/>
  <c r="O282" i="2" s="1"/>
  <c r="S282" i="2" s="1"/>
  <c r="N234" i="2"/>
  <c r="J266" i="2"/>
  <c r="L266" i="2"/>
  <c r="N191" i="2"/>
  <c r="N231" i="2"/>
  <c r="N164" i="2"/>
  <c r="N172" i="2"/>
  <c r="N270" i="2"/>
  <c r="N262" i="2"/>
  <c r="N150" i="2"/>
  <c r="J241" i="2"/>
  <c r="L241" i="2"/>
  <c r="J95" i="2"/>
  <c r="L95" i="2"/>
  <c r="N30" i="2"/>
  <c r="N5" i="2"/>
  <c r="L159" i="2"/>
  <c r="O159" i="2" s="1"/>
  <c r="S159" i="2" s="1"/>
  <c r="N282" i="2"/>
  <c r="L188" i="2"/>
  <c r="N102" i="2"/>
  <c r="N305" i="2"/>
  <c r="N194" i="2"/>
  <c r="N307" i="2"/>
  <c r="N78" i="2"/>
  <c r="N225" i="2"/>
  <c r="N268" i="2"/>
  <c r="N68" i="2"/>
  <c r="J140" i="2"/>
  <c r="L140" i="2"/>
  <c r="L5" i="2"/>
  <c r="N88" i="2"/>
  <c r="N255" i="2"/>
  <c r="N29" i="2"/>
  <c r="N211" i="2"/>
  <c r="N273" i="2"/>
  <c r="J88" i="2"/>
  <c r="L88" i="2"/>
  <c r="N183" i="2"/>
  <c r="N160" i="2"/>
  <c r="N8" i="2"/>
  <c r="J99" i="2"/>
  <c r="N144" i="2"/>
  <c r="N186" i="2"/>
  <c r="N139" i="2"/>
  <c r="L277" i="2"/>
  <c r="J277" i="2"/>
  <c r="N308" i="2"/>
  <c r="N56" i="2"/>
  <c r="N260" i="2"/>
  <c r="N151" i="2"/>
  <c r="N264" i="2"/>
  <c r="J221" i="3"/>
  <c r="L221" i="3"/>
  <c r="N47" i="3"/>
  <c r="N6" i="3"/>
  <c r="N96" i="3"/>
  <c r="N239" i="3"/>
  <c r="J144" i="3"/>
  <c r="N142" i="3"/>
  <c r="L106" i="3"/>
  <c r="O106" i="3" s="1"/>
  <c r="S106" i="3" s="1"/>
  <c r="N55" i="3"/>
  <c r="N58" i="3"/>
  <c r="L263" i="3"/>
  <c r="J263" i="3"/>
  <c r="N131" i="3"/>
  <c r="N288" i="3"/>
  <c r="N30" i="3"/>
  <c r="N108" i="3"/>
  <c r="N275" i="3"/>
  <c r="N172" i="3"/>
  <c r="L134" i="3"/>
  <c r="O134" i="3" s="1"/>
  <c r="S134" i="3" s="1"/>
  <c r="N302" i="3"/>
  <c r="J216" i="3"/>
  <c r="O216" i="3" s="1"/>
  <c r="S216" i="3" s="1"/>
  <c r="L175" i="3"/>
  <c r="J175" i="3"/>
  <c r="J274" i="3"/>
  <c r="J186" i="3"/>
  <c r="O186" i="3" s="1"/>
  <c r="S186" i="3" s="1"/>
  <c r="J129" i="3"/>
  <c r="N221" i="3"/>
  <c r="J27" i="3"/>
  <c r="L301" i="3"/>
  <c r="N306" i="3"/>
  <c r="J163" i="3"/>
  <c r="O163" i="3" s="1"/>
  <c r="S163" i="3" s="1"/>
  <c r="J308" i="3"/>
  <c r="L308" i="3"/>
  <c r="N300" i="3"/>
  <c r="N232" i="3"/>
  <c r="J31" i="3"/>
  <c r="O31" i="3" s="1"/>
  <c r="N7" i="3"/>
  <c r="N144" i="3"/>
  <c r="L14" i="3"/>
  <c r="P14" i="3" s="1"/>
  <c r="Q14" i="3" s="1"/>
  <c r="R14" i="3" s="1"/>
  <c r="J196" i="3"/>
  <c r="O196" i="3" s="1"/>
  <c r="S196" i="3" s="1"/>
  <c r="J126" i="3"/>
  <c r="L126" i="3"/>
  <c r="J311" i="3"/>
  <c r="N5" i="3"/>
  <c r="N147" i="3"/>
  <c r="N216" i="3"/>
  <c r="N269" i="3"/>
  <c r="N159" i="3"/>
  <c r="L107" i="3"/>
  <c r="O107" i="3" s="1"/>
  <c r="S107" i="3" s="1"/>
  <c r="L185" i="3"/>
  <c r="N76" i="3"/>
  <c r="N129" i="3"/>
  <c r="N236" i="3"/>
  <c r="N304" i="3"/>
  <c r="N187" i="3"/>
  <c r="N75" i="3"/>
  <c r="N180" i="3"/>
  <c r="N107" i="3"/>
  <c r="L88" i="3"/>
  <c r="N227" i="3"/>
  <c r="L29" i="3"/>
  <c r="J97" i="3"/>
  <c r="L97" i="3"/>
  <c r="J157" i="3"/>
  <c r="O157" i="3" s="1"/>
  <c r="S157" i="3" s="1"/>
  <c r="L159" i="3"/>
  <c r="J159" i="3"/>
  <c r="O159" i="3" s="1"/>
  <c r="S159" i="3" s="1"/>
  <c r="N82" i="3"/>
  <c r="N70" i="3"/>
  <c r="J185" i="3"/>
  <c r="L154" i="3"/>
  <c r="O154" i="3" s="1"/>
  <c r="S154" i="3" s="1"/>
  <c r="L294" i="3"/>
  <c r="O294" i="3" s="1"/>
  <c r="S294" i="3" s="1"/>
  <c r="N228" i="3"/>
  <c r="N44" i="3"/>
  <c r="L242" i="3"/>
  <c r="O242" i="3" s="1"/>
  <c r="S242" i="3" s="1"/>
  <c r="N165" i="3"/>
  <c r="J117" i="3"/>
  <c r="O117" i="3" s="1"/>
  <c r="S117" i="3" s="1"/>
  <c r="N217" i="3"/>
  <c r="L74" i="3"/>
  <c r="N292" i="3"/>
  <c r="N145" i="3"/>
  <c r="J75" i="3"/>
  <c r="O75" i="3" s="1"/>
  <c r="S75" i="3" s="1"/>
  <c r="N276" i="3"/>
  <c r="N243" i="3"/>
  <c r="J227" i="3"/>
  <c r="L227" i="3"/>
  <c r="N133" i="3"/>
  <c r="N162" i="3"/>
  <c r="N293" i="3"/>
  <c r="N240" i="3"/>
  <c r="L145" i="3"/>
  <c r="J145" i="3"/>
  <c r="N170" i="3"/>
  <c r="N286" i="3"/>
  <c r="N311" i="3"/>
  <c r="N122" i="3"/>
  <c r="N69" i="3"/>
  <c r="N127" i="3"/>
  <c r="J305" i="3"/>
  <c r="O305" i="3" s="1"/>
  <c r="S305" i="3" s="1"/>
  <c r="N270" i="3"/>
  <c r="N97" i="3"/>
  <c r="N132" i="3"/>
  <c r="N8" i="3"/>
  <c r="N128" i="3"/>
  <c r="N66" i="3"/>
  <c r="J29" i="3"/>
  <c r="L89" i="3"/>
  <c r="J89" i="3"/>
  <c r="L113" i="3"/>
  <c r="J113" i="3"/>
  <c r="N201" i="3"/>
  <c r="J133" i="3"/>
  <c r="O133" i="3" s="1"/>
  <c r="S133" i="3" s="1"/>
  <c r="N124" i="3"/>
  <c r="L253" i="3"/>
  <c r="J253" i="3"/>
  <c r="N193" i="3"/>
  <c r="N253" i="3"/>
  <c r="N175" i="3"/>
  <c r="J259" i="3"/>
  <c r="L259" i="3"/>
  <c r="J150" i="3"/>
  <c r="L150" i="3"/>
  <c r="N72" i="3"/>
  <c r="J244" i="3"/>
  <c r="O244" i="3" s="1"/>
  <c r="S244" i="3" s="1"/>
  <c r="L10" i="3"/>
  <c r="O10" i="3" s="1"/>
  <c r="J108" i="3"/>
  <c r="O108" i="3" s="1"/>
  <c r="S108" i="3" s="1"/>
  <c r="J267" i="3"/>
  <c r="O267" i="3" s="1"/>
  <c r="S267" i="3" s="1"/>
  <c r="L205" i="3"/>
  <c r="O205" i="3" s="1"/>
  <c r="S205" i="3" s="1"/>
  <c r="N259" i="3"/>
  <c r="L78" i="3"/>
  <c r="N299" i="3"/>
  <c r="N215" i="3"/>
  <c r="J26" i="3"/>
  <c r="P26" i="3" s="1"/>
  <c r="Q26" i="3" s="1"/>
  <c r="R26" i="3" s="1"/>
  <c r="N210" i="3"/>
  <c r="N229" i="3"/>
  <c r="N138" i="3"/>
  <c r="N285" i="3"/>
  <c r="N160" i="3"/>
  <c r="L114" i="3"/>
  <c r="J114" i="3"/>
  <c r="J143" i="3"/>
  <c r="L143" i="3"/>
  <c r="L56" i="3"/>
  <c r="L258" i="3"/>
  <c r="N43" i="3"/>
  <c r="N294" i="3"/>
  <c r="N171" i="3"/>
  <c r="N219" i="3"/>
  <c r="N116" i="3"/>
  <c r="N197" i="3"/>
  <c r="N91" i="3"/>
  <c r="N209" i="3"/>
  <c r="L220" i="3"/>
  <c r="O220" i="3" s="1"/>
  <c r="S220" i="3" s="1"/>
  <c r="L289" i="3"/>
  <c r="O289" i="3" s="1"/>
  <c r="S289" i="3" s="1"/>
  <c r="J57" i="3"/>
  <c r="O57" i="3" s="1"/>
  <c r="S57" i="3" s="1"/>
  <c r="N26" i="3"/>
  <c r="L49" i="3"/>
  <c r="O49" i="3" s="1"/>
  <c r="S49" i="3" s="1"/>
  <c r="L30" i="3"/>
  <c r="O30" i="3" s="1"/>
  <c r="N112" i="3"/>
  <c r="N222" i="3"/>
  <c r="N52" i="3"/>
  <c r="N198" i="3"/>
  <c r="N242" i="3"/>
  <c r="J55" i="3"/>
  <c r="O55" i="3" s="1"/>
  <c r="S55" i="3" s="1"/>
  <c r="N80" i="3"/>
  <c r="N17" i="3"/>
  <c r="J223" i="3"/>
  <c r="O223" i="3" s="1"/>
  <c r="S223" i="3" s="1"/>
  <c r="J265" i="3"/>
  <c r="O265" i="3" s="1"/>
  <c r="S265" i="3" s="1"/>
  <c r="N207" i="3"/>
  <c r="N88" i="3"/>
  <c r="J254" i="3"/>
  <c r="O254" i="3" s="1"/>
  <c r="S254" i="3" s="1"/>
  <c r="N134" i="3"/>
  <c r="N103" i="3"/>
  <c r="N68" i="3"/>
  <c r="J5" i="3"/>
  <c r="L5" i="3"/>
  <c r="J72" i="3"/>
  <c r="N40" i="3"/>
  <c r="N260" i="3"/>
  <c r="N21" i="3"/>
  <c r="N283" i="3"/>
  <c r="N51" i="3"/>
  <c r="N279" i="3"/>
  <c r="N278" i="3"/>
  <c r="N157" i="3"/>
  <c r="L214" i="3"/>
  <c r="J214" i="3"/>
  <c r="L233" i="3"/>
  <c r="O233" i="3" s="1"/>
  <c r="S233" i="3" s="1"/>
  <c r="L167" i="3"/>
  <c r="L70" i="3"/>
  <c r="J70" i="3"/>
  <c r="J167" i="3"/>
  <c r="N27" i="3"/>
  <c r="N178" i="3"/>
  <c r="N204" i="3"/>
  <c r="J66" i="3"/>
  <c r="L66" i="3"/>
  <c r="L193" i="3"/>
  <c r="N29" i="3"/>
  <c r="N313" i="3"/>
  <c r="N130" i="3"/>
  <c r="N189" i="3"/>
  <c r="L204" i="3"/>
  <c r="J204" i="3"/>
  <c r="L46" i="3"/>
  <c r="J46" i="3"/>
  <c r="L24" i="3"/>
  <c r="O24" i="3" s="1"/>
  <c r="J193" i="3"/>
  <c r="N188" i="3"/>
  <c r="L60" i="3"/>
  <c r="J60" i="3"/>
  <c r="J85" i="3"/>
  <c r="L85" i="3"/>
  <c r="N90" i="3"/>
  <c r="N71" i="3"/>
  <c r="J215" i="3"/>
  <c r="N251" i="3"/>
  <c r="N94" i="3"/>
  <c r="J78" i="3"/>
  <c r="N206" i="3"/>
  <c r="N85" i="3"/>
  <c r="L91" i="3"/>
  <c r="J91" i="3"/>
  <c r="N200" i="3"/>
  <c r="N24" i="3"/>
  <c r="N161" i="3"/>
  <c r="J148" i="3"/>
  <c r="N39" i="3"/>
  <c r="N261" i="3"/>
  <c r="L141" i="3"/>
  <c r="O141" i="3" s="1"/>
  <c r="S141" i="3" s="1"/>
  <c r="N104" i="3"/>
  <c r="L198" i="3"/>
  <c r="J198" i="3"/>
  <c r="N119" i="3"/>
  <c r="N231" i="3"/>
  <c r="L80" i="3"/>
  <c r="J80" i="3"/>
  <c r="N312" i="3"/>
  <c r="N98" i="3"/>
  <c r="N265" i="3"/>
  <c r="N118" i="3"/>
  <c r="N247" i="3"/>
  <c r="N262" i="3"/>
  <c r="N287" i="3"/>
  <c r="N146" i="3"/>
  <c r="N234" i="3"/>
  <c r="N176" i="3"/>
  <c r="L146" i="3"/>
  <c r="O146" i="3" s="1"/>
  <c r="S146" i="3" s="1"/>
  <c r="N272" i="3"/>
  <c r="N31" i="3"/>
  <c r="N41" i="3"/>
  <c r="N143" i="3"/>
  <c r="J170" i="3"/>
  <c r="L127" i="3"/>
  <c r="O127" i="3" s="1"/>
  <c r="S127" i="3" s="1"/>
  <c r="N33" i="3"/>
  <c r="N267" i="3"/>
  <c r="N211" i="3"/>
  <c r="N182" i="3"/>
  <c r="N169" i="3"/>
  <c r="N117" i="3"/>
  <c r="N155" i="3"/>
  <c r="J237" i="3"/>
  <c r="O237" i="3" s="1"/>
  <c r="S237" i="3" s="1"/>
  <c r="N274" i="3"/>
  <c r="L255" i="3"/>
  <c r="N32" i="3"/>
  <c r="J121" i="3"/>
  <c r="L121" i="3"/>
  <c r="N237" i="3"/>
  <c r="N223" i="3"/>
  <c r="N238" i="3"/>
  <c r="N214" i="3"/>
  <c r="N255" i="3"/>
  <c r="L124" i="3"/>
  <c r="J124" i="3"/>
  <c r="J128" i="3"/>
  <c r="L128" i="3"/>
  <c r="J262" i="3"/>
  <c r="L262" i="3"/>
  <c r="N46" i="3"/>
  <c r="N181" i="3"/>
  <c r="N61" i="3"/>
  <c r="N266" i="3"/>
  <c r="N280" i="3"/>
  <c r="J120" i="3"/>
  <c r="L120" i="3"/>
  <c r="J47" i="3"/>
  <c r="J6" i="3"/>
  <c r="O6" i="3" s="1"/>
  <c r="J261" i="3"/>
  <c r="L174" i="3"/>
  <c r="J174" i="3"/>
  <c r="N213" i="3"/>
  <c r="N95" i="3"/>
  <c r="N248" i="3"/>
  <c r="N74" i="3"/>
  <c r="L168" i="3"/>
  <c r="O168" i="3" s="1"/>
  <c r="S168" i="3" s="1"/>
  <c r="N16" i="3"/>
  <c r="N105" i="3"/>
  <c r="N271" i="3"/>
  <c r="N220" i="3"/>
  <c r="N18" i="3"/>
  <c r="N10" i="3"/>
  <c r="N289" i="3"/>
  <c r="N101" i="3"/>
  <c r="N273" i="3"/>
  <c r="L309" i="3"/>
  <c r="J309" i="3"/>
  <c r="L275" i="3"/>
  <c r="J275" i="3"/>
  <c r="N268" i="3"/>
  <c r="N49" i="3"/>
  <c r="N196" i="3"/>
  <c r="N37" i="3"/>
  <c r="N152" i="3"/>
  <c r="J132" i="4"/>
  <c r="L132" i="4"/>
  <c r="L208" i="4"/>
  <c r="J208" i="4"/>
  <c r="N228" i="4"/>
  <c r="N6" i="4"/>
  <c r="N167" i="4"/>
  <c r="N37" i="4"/>
  <c r="N100" i="4"/>
  <c r="N84" i="4"/>
  <c r="N287" i="4"/>
  <c r="J55" i="4"/>
  <c r="L55" i="4"/>
  <c r="J124" i="4"/>
  <c r="L124" i="4"/>
  <c r="L131" i="4"/>
  <c r="J131" i="4"/>
  <c r="N231" i="4"/>
  <c r="N127" i="4"/>
  <c r="J151" i="4"/>
  <c r="N148" i="4"/>
  <c r="L155" i="4"/>
  <c r="J155" i="4"/>
  <c r="L51" i="4"/>
  <c r="O51" i="4" s="1"/>
  <c r="J108" i="4"/>
  <c r="N71" i="4"/>
  <c r="L50" i="4"/>
  <c r="J50" i="4"/>
  <c r="J94" i="4"/>
  <c r="L94" i="4"/>
  <c r="L233" i="4"/>
  <c r="N146" i="4"/>
  <c r="J101" i="4"/>
  <c r="L101" i="4"/>
  <c r="N128" i="4"/>
  <c r="N40" i="4"/>
  <c r="N80" i="4"/>
  <c r="N292" i="4"/>
  <c r="L73" i="4"/>
  <c r="L178" i="4"/>
  <c r="J178" i="4"/>
  <c r="N252" i="4"/>
  <c r="L72" i="4"/>
  <c r="L196" i="4"/>
  <c r="O196" i="4" s="1"/>
  <c r="J139" i="4"/>
  <c r="L139" i="4"/>
  <c r="J231" i="4"/>
  <c r="L231" i="4"/>
  <c r="N267" i="4"/>
  <c r="J127" i="4"/>
  <c r="L127" i="4"/>
  <c r="N108" i="4"/>
  <c r="L112" i="4"/>
  <c r="J112" i="4"/>
  <c r="N141" i="4"/>
  <c r="N189" i="4"/>
  <c r="L86" i="4"/>
  <c r="N262" i="4"/>
  <c r="N212" i="4"/>
  <c r="N299" i="4"/>
  <c r="N283" i="4"/>
  <c r="N19" i="4"/>
  <c r="N117" i="4"/>
  <c r="N114" i="4"/>
  <c r="J222" i="4"/>
  <c r="N149" i="4"/>
  <c r="N187" i="4"/>
  <c r="N105" i="4"/>
  <c r="J54" i="4"/>
  <c r="O54" i="4" s="1"/>
  <c r="J176" i="4"/>
  <c r="L176" i="4"/>
  <c r="N263" i="4"/>
  <c r="N309" i="4"/>
  <c r="J210" i="4"/>
  <c r="L210" i="4"/>
  <c r="N163" i="4"/>
  <c r="N129" i="4"/>
  <c r="N109" i="4"/>
  <c r="L171" i="4"/>
  <c r="J171" i="4"/>
  <c r="N54" i="4"/>
  <c r="J188" i="4"/>
  <c r="O188" i="4" s="1"/>
  <c r="S188" i="4" s="1"/>
  <c r="N288" i="4"/>
  <c r="N202" i="4"/>
  <c r="J44" i="4"/>
  <c r="J211" i="4"/>
  <c r="L211" i="4"/>
  <c r="J140" i="4"/>
  <c r="N170" i="4"/>
  <c r="J169" i="4"/>
  <c r="L169" i="4"/>
  <c r="N171" i="4"/>
  <c r="J241" i="4"/>
  <c r="O241" i="4" s="1"/>
  <c r="S241" i="4" s="1"/>
  <c r="N165" i="4"/>
  <c r="N143" i="4"/>
  <c r="L134" i="4"/>
  <c r="J134" i="4"/>
  <c r="N233" i="4"/>
  <c r="N297" i="4"/>
  <c r="L182" i="4"/>
  <c r="N270" i="4"/>
  <c r="N210" i="4"/>
  <c r="N274" i="4"/>
  <c r="J100" i="4"/>
  <c r="L100" i="4"/>
  <c r="N311" i="4"/>
  <c r="J8" i="4"/>
  <c r="L8" i="4"/>
  <c r="L230" i="4"/>
  <c r="N243" i="4"/>
  <c r="N175" i="4"/>
  <c r="N151" i="4"/>
  <c r="L136" i="4"/>
  <c r="J136" i="4"/>
  <c r="N96" i="4"/>
  <c r="L157" i="4"/>
  <c r="J141" i="4"/>
  <c r="L273" i="4"/>
  <c r="J273" i="4"/>
  <c r="N161" i="4"/>
  <c r="J142" i="4"/>
  <c r="O142" i="4" s="1"/>
  <c r="S142" i="4" s="1"/>
  <c r="N246" i="4"/>
  <c r="J262" i="4"/>
  <c r="L262" i="4"/>
  <c r="N72" i="4"/>
  <c r="N142" i="4"/>
  <c r="N51" i="4"/>
  <c r="N290" i="4"/>
  <c r="J123" i="4"/>
  <c r="L123" i="4"/>
  <c r="N85" i="4"/>
  <c r="N39" i="4"/>
  <c r="N169" i="4"/>
  <c r="N241" i="4"/>
  <c r="J250" i="4"/>
  <c r="L250" i="4"/>
  <c r="L22" i="4"/>
  <c r="J22" i="4"/>
  <c r="J147" i="4"/>
  <c r="L147" i="4"/>
  <c r="L220" i="4"/>
  <c r="O220" i="4" s="1"/>
  <c r="L218" i="4"/>
  <c r="J218" i="4"/>
  <c r="N247" i="4"/>
  <c r="N50" i="4"/>
  <c r="L40" i="4"/>
  <c r="J40" i="4"/>
  <c r="J65" i="4"/>
  <c r="N220" i="4"/>
  <c r="N182" i="4"/>
  <c r="N249" i="4"/>
  <c r="J19" i="4"/>
  <c r="J47" i="4"/>
  <c r="J34" i="4"/>
  <c r="O34" i="4" s="1"/>
  <c r="N156" i="4"/>
  <c r="N222" i="4"/>
  <c r="N256" i="4"/>
  <c r="J152" i="4"/>
  <c r="L152" i="4"/>
  <c r="L158" i="4"/>
  <c r="N116" i="4"/>
  <c r="N119" i="4"/>
  <c r="N4" i="4"/>
  <c r="P4" i="4"/>
  <c r="Q4" i="4" s="1"/>
  <c r="R4" i="4" s="1"/>
  <c r="J129" i="4"/>
  <c r="L129" i="4"/>
  <c r="L236" i="4"/>
  <c r="O236" i="4" s="1"/>
  <c r="J90" i="4"/>
  <c r="N254" i="4"/>
  <c r="N103" i="4"/>
  <c r="N206" i="4"/>
  <c r="N152" i="4"/>
  <c r="N93" i="4"/>
  <c r="N245" i="4"/>
  <c r="J162" i="4"/>
  <c r="L162" i="4"/>
  <c r="L121" i="4"/>
  <c r="O121" i="4" s="1"/>
  <c r="N110" i="4"/>
  <c r="N74" i="4"/>
  <c r="N70" i="4"/>
  <c r="N15" i="4"/>
  <c r="N160" i="4"/>
  <c r="J97" i="4"/>
  <c r="J31" i="4"/>
  <c r="L31" i="4"/>
  <c r="N49" i="4"/>
  <c r="N59" i="4"/>
  <c r="N43" i="4"/>
  <c r="L99" i="4"/>
  <c r="N97" i="4"/>
  <c r="L199" i="4"/>
  <c r="O199" i="4" s="1"/>
  <c r="S199" i="4" s="1"/>
  <c r="L266" i="4"/>
  <c r="J266" i="4"/>
  <c r="N137" i="4"/>
  <c r="N138" i="4"/>
  <c r="N150" i="4"/>
  <c r="L191" i="4"/>
  <c r="J191" i="4"/>
  <c r="N285" i="4"/>
  <c r="N223" i="4"/>
  <c r="L183" i="4"/>
  <c r="O183" i="4" s="1"/>
  <c r="J122" i="4"/>
  <c r="J56" i="4"/>
  <c r="L56" i="4"/>
  <c r="N265" i="4"/>
  <c r="N260" i="4"/>
  <c r="N57" i="4"/>
  <c r="J99" i="4"/>
  <c r="N199" i="4"/>
  <c r="N261" i="4"/>
  <c r="N90" i="4"/>
  <c r="L154" i="4"/>
  <c r="J87" i="4"/>
  <c r="L87" i="4"/>
  <c r="N52" i="4"/>
  <c r="N121" i="4"/>
  <c r="L221" i="4"/>
  <c r="J177" i="4"/>
  <c r="L177" i="4"/>
  <c r="O177" i="4" s="1"/>
  <c r="S177" i="4" s="1"/>
  <c r="N104" i="4"/>
  <c r="J79" i="4"/>
  <c r="L304" i="4"/>
  <c r="J167" i="4"/>
  <c r="J36" i="4"/>
  <c r="L36" i="4"/>
  <c r="N102" i="4"/>
  <c r="N68" i="4"/>
  <c r="J195" i="4"/>
  <c r="O195" i="4" s="1"/>
  <c r="L32" i="4"/>
  <c r="L225" i="4"/>
  <c r="J225" i="4"/>
  <c r="N164" i="4"/>
  <c r="N24" i="4"/>
  <c r="L52" i="4"/>
  <c r="N81" i="4"/>
  <c r="J221" i="4"/>
  <c r="N177" i="4"/>
  <c r="J48" i="4"/>
  <c r="O48" i="4" s="1"/>
  <c r="N185" i="4"/>
  <c r="N69" i="4"/>
  <c r="J95" i="4"/>
  <c r="O95" i="4" s="1"/>
  <c r="S95" i="4" s="1"/>
  <c r="L298" i="4"/>
  <c r="N154" i="4"/>
  <c r="N33" i="4"/>
  <c r="N216" i="4"/>
  <c r="N61" i="4"/>
  <c r="N56" i="4"/>
  <c r="N224" i="4"/>
  <c r="J253" i="4"/>
  <c r="N125" i="4"/>
  <c r="N273" i="4"/>
  <c r="J102" i="4"/>
  <c r="L102" i="4"/>
  <c r="N47" i="4"/>
  <c r="N239" i="4"/>
  <c r="N99" i="4"/>
  <c r="N308" i="4"/>
  <c r="J133" i="4"/>
  <c r="J110" i="4"/>
  <c r="O110" i="4" s="1"/>
  <c r="S110" i="4" s="1"/>
  <c r="L111" i="4"/>
  <c r="O111" i="4" s="1"/>
  <c r="L45" i="4"/>
  <c r="O45" i="4" s="1"/>
  <c r="S45" i="4" s="1"/>
  <c r="J184" i="4"/>
  <c r="N225" i="4"/>
  <c r="N271" i="4"/>
  <c r="L130" i="4"/>
  <c r="N115" i="4"/>
  <c r="J63" i="4"/>
  <c r="N27" i="4"/>
  <c r="N275" i="4"/>
  <c r="N303" i="4"/>
  <c r="N214" i="4"/>
  <c r="J267" i="4"/>
  <c r="N196" i="4"/>
  <c r="N183" i="4"/>
  <c r="J181" i="4"/>
  <c r="L181" i="4"/>
  <c r="N174" i="4"/>
  <c r="N248" i="4"/>
  <c r="J307" i="4"/>
  <c r="L307" i="4"/>
  <c r="L126" i="4"/>
  <c r="N259" i="4"/>
  <c r="N111" i="4"/>
  <c r="N32" i="4"/>
  <c r="N62" i="4"/>
  <c r="N76" i="4"/>
  <c r="N82" i="4"/>
  <c r="N140" i="4"/>
  <c r="N66" i="4"/>
  <c r="N130" i="4"/>
  <c r="N268" i="4"/>
  <c r="J126" i="4"/>
  <c r="N41" i="4"/>
  <c r="N217" i="4"/>
  <c r="N73" i="4"/>
  <c r="N197" i="4"/>
  <c r="L252" i="4"/>
  <c r="N134" i="4"/>
  <c r="J64" i="4"/>
  <c r="N113" i="4"/>
  <c r="J149" i="4"/>
  <c r="N7" i="4"/>
  <c r="N286" i="4"/>
  <c r="L269" i="4"/>
  <c r="N168" i="4"/>
  <c r="N240" i="4"/>
  <c r="N157" i="4"/>
  <c r="N133" i="4"/>
  <c r="N209" i="4"/>
  <c r="N14" i="4"/>
  <c r="L38" i="4"/>
  <c r="J38" i="4"/>
  <c r="N208" i="4"/>
  <c r="N203" i="4"/>
  <c r="N131" i="4"/>
  <c r="N304" i="4"/>
  <c r="J163" i="4"/>
  <c r="L163" i="4"/>
  <c r="N180" i="4"/>
  <c r="N95" i="4"/>
  <c r="N218" i="4"/>
  <c r="N284" i="4"/>
  <c r="J280" i="4"/>
  <c r="L280" i="4"/>
  <c r="N166" i="4"/>
  <c r="N132" i="4"/>
  <c r="N88" i="5"/>
  <c r="L12" i="5"/>
  <c r="J12" i="5"/>
  <c r="L162" i="5"/>
  <c r="N51" i="5"/>
  <c r="N233" i="5"/>
  <c r="N288" i="5"/>
  <c r="J155" i="5"/>
  <c r="O155" i="5" s="1"/>
  <c r="S155" i="5" s="1"/>
  <c r="N264" i="5"/>
  <c r="N197" i="5"/>
  <c r="N83" i="5"/>
  <c r="N278" i="5"/>
  <c r="J298" i="5"/>
  <c r="O298" i="5" s="1"/>
  <c r="S298" i="5" s="1"/>
  <c r="J244" i="5"/>
  <c r="J121" i="5"/>
  <c r="L121" i="5"/>
  <c r="L306" i="5"/>
  <c r="J306" i="5"/>
  <c r="J193" i="5"/>
  <c r="O193" i="5" s="1"/>
  <c r="S193" i="5" s="1"/>
  <c r="J122" i="5"/>
  <c r="N300" i="5"/>
  <c r="N60" i="5"/>
  <c r="L54" i="5"/>
  <c r="O54" i="5" s="1"/>
  <c r="S54" i="5" s="1"/>
  <c r="N68" i="5"/>
  <c r="L3" i="5"/>
  <c r="L17" i="5"/>
  <c r="O17" i="5" s="1"/>
  <c r="S17" i="5" s="1"/>
  <c r="L158" i="5"/>
  <c r="L76" i="5"/>
  <c r="O76" i="5" s="1"/>
  <c r="S76" i="5" s="1"/>
  <c r="L144" i="5"/>
  <c r="L238" i="5"/>
  <c r="O238" i="5" s="1"/>
  <c r="S238" i="5" s="1"/>
  <c r="J83" i="5"/>
  <c r="N109" i="5"/>
  <c r="N210" i="5"/>
  <c r="N176" i="5"/>
  <c r="N277" i="5"/>
  <c r="J137" i="5"/>
  <c r="L137" i="5"/>
  <c r="J219" i="5"/>
  <c r="L219" i="5"/>
  <c r="N287" i="5"/>
  <c r="N222" i="5"/>
  <c r="L169" i="5"/>
  <c r="O169" i="5" s="1"/>
  <c r="S169" i="5" s="1"/>
  <c r="N25" i="5"/>
  <c r="J38" i="5"/>
  <c r="L38" i="5"/>
  <c r="N203" i="5"/>
  <c r="J162" i="5"/>
  <c r="N136" i="5"/>
  <c r="N170" i="5"/>
  <c r="L290" i="5"/>
  <c r="O290" i="5" s="1"/>
  <c r="S290" i="5" s="1"/>
  <c r="L120" i="5"/>
  <c r="N302" i="5"/>
  <c r="N231" i="5"/>
  <c r="N217" i="5"/>
  <c r="N272" i="5"/>
  <c r="J288" i="5"/>
  <c r="L288" i="5"/>
  <c r="N16" i="5"/>
  <c r="N151" i="5"/>
  <c r="L197" i="5"/>
  <c r="O197" i="5" s="1"/>
  <c r="S197" i="5" s="1"/>
  <c r="N202" i="5"/>
  <c r="N179" i="5"/>
  <c r="J127" i="5"/>
  <c r="L127" i="5"/>
  <c r="N79" i="5"/>
  <c r="L210" i="5"/>
  <c r="O210" i="5" s="1"/>
  <c r="S210" i="5" s="1"/>
  <c r="N196" i="5"/>
  <c r="N29" i="5"/>
  <c r="L10" i="5"/>
  <c r="O10" i="5" s="1"/>
  <c r="S10" i="5" s="1"/>
  <c r="L68" i="5"/>
  <c r="N36" i="5"/>
  <c r="N194" i="5"/>
  <c r="N74" i="5"/>
  <c r="N72" i="5"/>
  <c r="J220" i="5"/>
  <c r="O220" i="5" s="1"/>
  <c r="S220" i="5" s="1"/>
  <c r="N6" i="5"/>
  <c r="N247" i="5"/>
  <c r="N211" i="5"/>
  <c r="J89" i="5"/>
  <c r="O89" i="5" s="1"/>
  <c r="S89" i="5" s="1"/>
  <c r="N267" i="5"/>
  <c r="N39" i="5"/>
  <c r="J41" i="5"/>
  <c r="L41" i="5"/>
  <c r="J234" i="5"/>
  <c r="L234" i="5"/>
  <c r="J72" i="5"/>
  <c r="O72" i="5" s="1"/>
  <c r="S72" i="5" s="1"/>
  <c r="N56" i="5"/>
  <c r="N117" i="5"/>
  <c r="N89" i="5"/>
  <c r="N195" i="5"/>
  <c r="L173" i="5"/>
  <c r="O173" i="5" s="1"/>
  <c r="S173" i="5" s="1"/>
  <c r="N292" i="5"/>
  <c r="N173" i="5"/>
  <c r="J242" i="5"/>
  <c r="L242" i="5"/>
  <c r="N166" i="5"/>
  <c r="N230" i="5"/>
  <c r="N100" i="5"/>
  <c r="J270" i="5"/>
  <c r="J11" i="5"/>
  <c r="O11" i="5" s="1"/>
  <c r="S11" i="5" s="1"/>
  <c r="N140" i="5"/>
  <c r="L132" i="5"/>
  <c r="J132" i="5"/>
  <c r="J45" i="5"/>
  <c r="L45" i="5"/>
  <c r="N35" i="5"/>
  <c r="N172" i="5"/>
  <c r="L105" i="5"/>
  <c r="J105" i="5"/>
  <c r="N260" i="5"/>
  <c r="N112" i="5"/>
  <c r="J93" i="5"/>
  <c r="L93" i="5"/>
  <c r="L79" i="5"/>
  <c r="J79" i="5"/>
  <c r="N303" i="5"/>
  <c r="N47" i="5"/>
  <c r="N235" i="5"/>
  <c r="J85" i="5"/>
  <c r="L85" i="5"/>
  <c r="N150" i="5"/>
  <c r="N201" i="5"/>
  <c r="L204" i="5"/>
  <c r="L95" i="5"/>
  <c r="L244" i="5"/>
  <c r="J209" i="5"/>
  <c r="L209" i="5"/>
  <c r="N5" i="5"/>
  <c r="N119" i="5"/>
  <c r="N161" i="5"/>
  <c r="L263" i="5"/>
  <c r="O263" i="5" s="1"/>
  <c r="S263" i="5" s="1"/>
  <c r="J293" i="5"/>
  <c r="N291" i="5"/>
  <c r="J241" i="5"/>
  <c r="O241" i="5" s="1"/>
  <c r="S241" i="5" s="1"/>
  <c r="N92" i="5"/>
  <c r="L278" i="5"/>
  <c r="O278" i="5" s="1"/>
  <c r="S278" i="5" s="1"/>
  <c r="N17" i="5"/>
  <c r="N13" i="5"/>
  <c r="N237" i="5"/>
  <c r="N98" i="5"/>
  <c r="J22" i="5"/>
  <c r="L22" i="5"/>
  <c r="N220" i="5"/>
  <c r="J68" i="5"/>
  <c r="N108" i="5"/>
  <c r="N274" i="5"/>
  <c r="J265" i="5"/>
  <c r="O265" i="5" s="1"/>
  <c r="S265" i="5" s="1"/>
  <c r="N184" i="5"/>
  <c r="L133" i="5"/>
  <c r="N183" i="5"/>
  <c r="N9" i="5"/>
  <c r="N129" i="5"/>
  <c r="N61" i="5"/>
  <c r="N200" i="5"/>
  <c r="L142" i="5"/>
  <c r="L243" i="5"/>
  <c r="N223" i="5"/>
  <c r="N123" i="5"/>
  <c r="N239" i="5"/>
  <c r="L249" i="5"/>
  <c r="O249" i="5" s="1"/>
  <c r="S249" i="5" s="1"/>
  <c r="N168" i="5"/>
  <c r="N245" i="5"/>
  <c r="N67" i="5"/>
  <c r="J261" i="5"/>
  <c r="L261" i="5"/>
  <c r="N85" i="5"/>
  <c r="N293" i="5"/>
  <c r="L163" i="5"/>
  <c r="L239" i="5"/>
  <c r="J239" i="5"/>
  <c r="O239" i="5" s="1"/>
  <c r="S239" i="5" s="1"/>
  <c r="J147" i="5"/>
  <c r="N106" i="5"/>
  <c r="L35" i="5"/>
  <c r="O35" i="5" s="1"/>
  <c r="S35" i="5" s="1"/>
  <c r="L140" i="5"/>
  <c r="O140" i="5" s="1"/>
  <c r="S140" i="5" s="1"/>
  <c r="N58" i="5"/>
  <c r="N155" i="5"/>
  <c r="N157" i="5"/>
  <c r="J305" i="5"/>
  <c r="L305" i="5"/>
  <c r="N181" i="5"/>
  <c r="J157" i="5"/>
  <c r="N138" i="5"/>
  <c r="L104" i="5"/>
  <c r="N22" i="5"/>
  <c r="L194" i="5"/>
  <c r="O194" i="5" s="1"/>
  <c r="S194" i="5" s="1"/>
  <c r="L109" i="5"/>
  <c r="N95" i="5"/>
  <c r="N269" i="5"/>
  <c r="N229" i="5"/>
  <c r="J142" i="5"/>
  <c r="N145" i="5"/>
  <c r="N240" i="5"/>
  <c r="J250" i="5"/>
  <c r="O250" i="5" s="1"/>
  <c r="S250" i="5" s="1"/>
  <c r="N148" i="5"/>
  <c r="N298" i="5"/>
  <c r="N81" i="5"/>
  <c r="N232" i="5"/>
  <c r="N49" i="5"/>
  <c r="N162" i="5"/>
  <c r="J63" i="5"/>
  <c r="L33" i="5"/>
  <c r="J33" i="5"/>
  <c r="O33" i="5" s="1"/>
  <c r="S33" i="5" s="1"/>
  <c r="N18" i="5"/>
  <c r="N69" i="5"/>
  <c r="J279" i="5"/>
  <c r="L279" i="5"/>
  <c r="N59" i="5"/>
  <c r="J199" i="5"/>
  <c r="N126" i="5"/>
  <c r="N34" i="5"/>
  <c r="L178" i="5"/>
  <c r="O178" i="5" s="1"/>
  <c r="S178" i="5" s="1"/>
  <c r="J108" i="5"/>
  <c r="L108" i="5"/>
  <c r="N42" i="5"/>
  <c r="N207" i="5"/>
  <c r="J146" i="5"/>
  <c r="N107" i="5"/>
  <c r="N268" i="5"/>
  <c r="J198" i="5"/>
  <c r="O198" i="5" s="1"/>
  <c r="S198" i="5" s="1"/>
  <c r="N198" i="5"/>
  <c r="N276" i="5"/>
  <c r="N99" i="5"/>
  <c r="N26" i="5"/>
  <c r="J203" i="5"/>
  <c r="O203" i="5" s="1"/>
  <c r="S203" i="5" s="1"/>
  <c r="N143" i="5"/>
  <c r="N284" i="5"/>
  <c r="N189" i="5"/>
  <c r="L106" i="5"/>
  <c r="O106" i="5" s="1"/>
  <c r="S106" i="5" s="1"/>
  <c r="N134" i="5"/>
  <c r="N71" i="5"/>
  <c r="J130" i="5"/>
  <c r="L130" i="5"/>
  <c r="N52" i="5"/>
  <c r="N111" i="5"/>
  <c r="N261" i="5"/>
  <c r="N187" i="5"/>
  <c r="N158" i="5"/>
  <c r="N114" i="5"/>
  <c r="L176" i="5"/>
  <c r="J289" i="5"/>
  <c r="N224" i="5"/>
  <c r="N251" i="5"/>
  <c r="N265" i="5"/>
  <c r="N146" i="5"/>
  <c r="N40" i="5"/>
  <c r="N135" i="5"/>
  <c r="N44" i="5"/>
  <c r="J183" i="5"/>
  <c r="L183" i="5"/>
  <c r="N149" i="5"/>
  <c r="N78" i="5"/>
  <c r="N133" i="5"/>
  <c r="N167" i="5"/>
  <c r="N120" i="5"/>
  <c r="L30" i="5"/>
  <c r="J30" i="5"/>
  <c r="J243" i="5"/>
  <c r="N124" i="5"/>
  <c r="J86" i="5"/>
  <c r="L86" i="5"/>
  <c r="N75" i="5"/>
  <c r="N142" i="5"/>
  <c r="N174" i="5"/>
  <c r="L119" i="5"/>
  <c r="J119" i="5"/>
  <c r="N97" i="5"/>
  <c r="N254" i="5"/>
  <c r="J303" i="5"/>
  <c r="L303" i="5"/>
  <c r="N244" i="5"/>
  <c r="N80" i="5"/>
  <c r="N73" i="5"/>
  <c r="J149" i="5"/>
  <c r="N137" i="5"/>
  <c r="J177" i="5"/>
  <c r="J163" i="5"/>
  <c r="N33" i="5"/>
  <c r="L248" i="5"/>
  <c r="O248" i="5" s="1"/>
  <c r="S248" i="5" s="1"/>
  <c r="N263" i="5"/>
  <c r="L113" i="5"/>
  <c r="O113" i="5" s="1"/>
  <c r="S113" i="5" s="1"/>
  <c r="J78" i="5"/>
  <c r="L78" i="5"/>
  <c r="O78" i="5" s="1"/>
  <c r="S78" i="5" s="1"/>
  <c r="J164" i="5"/>
  <c r="O164" i="5" s="1"/>
  <c r="S164" i="5" s="1"/>
  <c r="J166" i="5"/>
  <c r="O166" i="5" s="1"/>
  <c r="S166" i="5" s="1"/>
  <c r="N93" i="5"/>
  <c r="L97" i="5"/>
  <c r="O97" i="5" s="1"/>
  <c r="S97" i="5" s="1"/>
  <c r="N164" i="5"/>
  <c r="J88" i="5"/>
  <c r="O88" i="5" s="1"/>
  <c r="S88" i="5" s="1"/>
  <c r="N63" i="5"/>
  <c r="N178" i="5"/>
  <c r="N258" i="5"/>
  <c r="N113" i="5"/>
  <c r="N38" i="5"/>
  <c r="N238" i="5"/>
  <c r="N213" i="5"/>
  <c r="N84" i="5"/>
  <c r="J49" i="5"/>
  <c r="N250" i="5"/>
  <c r="N144" i="5"/>
  <c r="N271" i="5"/>
  <c r="N252" i="5"/>
  <c r="N255" i="5"/>
  <c r="N295" i="5"/>
  <c r="J38" i="3"/>
  <c r="L4" i="5"/>
  <c r="J13" i="4"/>
  <c r="O13" i="4" s="1"/>
  <c r="N4" i="5"/>
  <c r="N13" i="4"/>
  <c r="L38" i="3"/>
  <c r="N38" i="3"/>
  <c r="S56" i="2" l="1"/>
  <c r="S35" i="2"/>
  <c r="S57" i="2"/>
  <c r="S22" i="2"/>
  <c r="S34" i="2"/>
  <c r="S67" i="2"/>
  <c r="S25" i="2"/>
  <c r="O16" i="2"/>
  <c r="S16" i="2" s="1"/>
  <c r="O40" i="2"/>
  <c r="O113" i="2"/>
  <c r="S113" i="2" s="1"/>
  <c r="S38" i="2"/>
  <c r="S37" i="2"/>
  <c r="S13" i="2"/>
  <c r="S52" i="2"/>
  <c r="S12" i="2"/>
  <c r="S51" i="2"/>
  <c r="S9" i="2"/>
  <c r="S28" i="2"/>
  <c r="S66" i="2"/>
  <c r="S50" i="2"/>
  <c r="S69" i="2"/>
  <c r="S3" i="2"/>
  <c r="S15" i="2"/>
  <c r="S41" i="2"/>
  <c r="S49" i="2"/>
  <c r="S63" i="2"/>
  <c r="S11" i="2"/>
  <c r="S42" i="2"/>
  <c r="S27" i="2"/>
  <c r="S10" i="2"/>
  <c r="S17" i="2"/>
  <c r="S23" i="2"/>
  <c r="S6" i="2"/>
  <c r="S54" i="2"/>
  <c r="O163" i="2"/>
  <c r="S163" i="2" s="1"/>
  <c r="S70" i="2"/>
  <c r="O253" i="3"/>
  <c r="S253" i="3" s="1"/>
  <c r="O124" i="3"/>
  <c r="S124" i="3" s="1"/>
  <c r="S33" i="3"/>
  <c r="S8" i="3"/>
  <c r="S32" i="3"/>
  <c r="S16" i="3"/>
  <c r="S18" i="3"/>
  <c r="S21" i="3"/>
  <c r="S25" i="3"/>
  <c r="S7" i="3"/>
  <c r="S11" i="3"/>
  <c r="S12" i="3"/>
  <c r="S22" i="3"/>
  <c r="S28" i="3"/>
  <c r="S13" i="3"/>
  <c r="S9" i="3"/>
  <c r="S144" i="4"/>
  <c r="S150" i="4"/>
  <c r="S206" i="4"/>
  <c r="S244" i="4"/>
  <c r="S243" i="4"/>
  <c r="S309" i="4"/>
  <c r="S289" i="4"/>
  <c r="S17" i="4"/>
  <c r="S213" i="4"/>
  <c r="S84" i="4"/>
  <c r="S137" i="4"/>
  <c r="S156" i="4"/>
  <c r="S261" i="4"/>
  <c r="S13" i="4"/>
  <c r="S196" i="4"/>
  <c r="S67" i="4"/>
  <c r="S125" i="4"/>
  <c r="S81" i="4"/>
  <c r="S271" i="4"/>
  <c r="S160" i="4"/>
  <c r="S259" i="4"/>
  <c r="S258" i="4"/>
  <c r="S48" i="4"/>
  <c r="S34" i="4"/>
  <c r="S23" i="4"/>
  <c r="S27" i="4"/>
  <c r="S89" i="4"/>
  <c r="P5" i="4"/>
  <c r="Q5" i="4" s="1"/>
  <c r="R5" i="4" s="1"/>
  <c r="S277" i="4"/>
  <c r="S234" i="4"/>
  <c r="S33" i="4"/>
  <c r="S75" i="4"/>
  <c r="S109" i="4"/>
  <c r="S180" i="4"/>
  <c r="S51" i="4"/>
  <c r="S16" i="4"/>
  <c r="S66" i="4"/>
  <c r="S297" i="4"/>
  <c r="S175" i="4"/>
  <c r="S153" i="4"/>
  <c r="S118" i="4"/>
  <c r="S305" i="4"/>
  <c r="S263" i="4"/>
  <c r="S232" i="4"/>
  <c r="S287" i="4"/>
  <c r="S217" i="4"/>
  <c r="S148" i="4"/>
  <c r="S249" i="4"/>
  <c r="S282" i="4"/>
  <c r="S306" i="4"/>
  <c r="S275" i="4"/>
  <c r="S248" i="4"/>
  <c r="S165" i="4"/>
  <c r="S174" i="4"/>
  <c r="S301" i="4"/>
  <c r="S279" i="4"/>
  <c r="S61" i="4"/>
  <c r="S274" i="4"/>
  <c r="S223" i="4"/>
  <c r="S183" i="4"/>
  <c r="S187" i="4"/>
  <c r="S195" i="4"/>
  <c r="S293" i="4"/>
  <c r="S68" i="4"/>
  <c r="S270" i="4"/>
  <c r="S74" i="4"/>
  <c r="S70" i="4"/>
  <c r="S53" i="4"/>
  <c r="S78" i="4"/>
  <c r="S76" i="4"/>
  <c r="S220" i="4"/>
  <c r="S114" i="4"/>
  <c r="S170" i="4"/>
  <c r="S69" i="4"/>
  <c r="S237" i="4"/>
  <c r="S60" i="4"/>
  <c r="S121" i="4"/>
  <c r="S103" i="4"/>
  <c r="S284" i="4"/>
  <c r="S226" i="4"/>
  <c r="S46" i="4"/>
  <c r="S303" i="4"/>
  <c r="S26" i="4"/>
  <c r="S236" i="4"/>
  <c r="S197" i="4"/>
  <c r="S80" i="4"/>
  <c r="S3" i="4"/>
  <c r="O225" i="4"/>
  <c r="S6" i="4"/>
  <c r="O50" i="4"/>
  <c r="S50" i="4" s="1"/>
  <c r="S7" i="4"/>
  <c r="S4" i="4"/>
  <c r="O288" i="5"/>
  <c r="S288" i="5" s="1"/>
  <c r="O261" i="5"/>
  <c r="S261" i="5" s="1"/>
  <c r="O119" i="5"/>
  <c r="S119" i="5" s="1"/>
  <c r="O244" i="5"/>
  <c r="S244" i="5" s="1"/>
  <c r="O40" i="4"/>
  <c r="S40" i="4" s="1"/>
  <c r="O162" i="4"/>
  <c r="S162" i="4" s="1"/>
  <c r="O124" i="4"/>
  <c r="S124" i="4" s="1"/>
  <c r="O171" i="4"/>
  <c r="O152" i="4"/>
  <c r="S152" i="4" s="1"/>
  <c r="O136" i="4"/>
  <c r="S136" i="4" s="1"/>
  <c r="O132" i="4"/>
  <c r="S132" i="4" s="1"/>
  <c r="O259" i="3"/>
  <c r="S259" i="3" s="1"/>
  <c r="O214" i="3"/>
  <c r="S214" i="3" s="1"/>
  <c r="O144" i="3"/>
  <c r="S144" i="3" s="1"/>
  <c r="O46" i="3"/>
  <c r="S46" i="3" s="1"/>
  <c r="O198" i="3"/>
  <c r="S198" i="3" s="1"/>
  <c r="O175" i="3"/>
  <c r="S175" i="3" s="1"/>
  <c r="O95" i="2"/>
  <c r="S95" i="2" s="1"/>
  <c r="O311" i="2"/>
  <c r="S311" i="2" s="1"/>
  <c r="P30" i="2"/>
  <c r="Q30" i="2" s="1"/>
  <c r="R30" i="2" s="1"/>
  <c r="O132" i="2"/>
  <c r="S132" i="2" s="1"/>
  <c r="O26" i="2"/>
  <c r="O162" i="2"/>
  <c r="S162" i="2" s="1"/>
  <c r="O227" i="3"/>
  <c r="S227" i="3" s="1"/>
  <c r="O14" i="3"/>
  <c r="S14" i="3" s="1"/>
  <c r="O173" i="2"/>
  <c r="S173" i="2" s="1"/>
  <c r="O299" i="2"/>
  <c r="S299" i="2" s="1"/>
  <c r="O39" i="2"/>
  <c r="O125" i="2"/>
  <c r="S125" i="2" s="1"/>
  <c r="P24" i="2"/>
  <c r="Q24" i="2" s="1"/>
  <c r="R24" i="2" s="1"/>
  <c r="O43" i="2"/>
  <c r="O199" i="2"/>
  <c r="S199" i="2" s="1"/>
  <c r="P45" i="2"/>
  <c r="Q45" i="2" s="1"/>
  <c r="R45" i="2" s="1"/>
  <c r="P14" i="2"/>
  <c r="Q14" i="2" s="1"/>
  <c r="R14" i="2" s="1"/>
  <c r="O304" i="2"/>
  <c r="S304" i="2" s="1"/>
  <c r="O153" i="2"/>
  <c r="S153" i="2" s="1"/>
  <c r="O5" i="2"/>
  <c r="O273" i="2"/>
  <c r="S273" i="2" s="1"/>
  <c r="O245" i="2"/>
  <c r="S245" i="2" s="1"/>
  <c r="P26" i="2"/>
  <c r="Q26" i="2" s="1"/>
  <c r="R26" i="2" s="1"/>
  <c r="O303" i="2"/>
  <c r="S303" i="2" s="1"/>
  <c r="O102" i="2"/>
  <c r="S102" i="2" s="1"/>
  <c r="O79" i="5"/>
  <c r="S79" i="5" s="1"/>
  <c r="O12" i="5"/>
  <c r="S12" i="5" s="1"/>
  <c r="O269" i="4"/>
  <c r="S269" i="4" s="1"/>
  <c r="O158" i="4"/>
  <c r="S158" i="4" s="1"/>
  <c r="O65" i="4"/>
  <c r="S65" i="4" s="1"/>
  <c r="O141" i="4"/>
  <c r="S141" i="4" s="1"/>
  <c r="O133" i="5"/>
  <c r="S133" i="5" s="1"/>
  <c r="O158" i="5"/>
  <c r="S158" i="5" s="1"/>
  <c r="O157" i="5"/>
  <c r="S157" i="5" s="1"/>
  <c r="O142" i="5"/>
  <c r="S142" i="5" s="1"/>
  <c r="O183" i="5"/>
  <c r="S183" i="5" s="1"/>
  <c r="O52" i="4"/>
  <c r="S52" i="4" s="1"/>
  <c r="O218" i="4"/>
  <c r="S218" i="4" s="1"/>
  <c r="O56" i="4"/>
  <c r="S56" i="4" s="1"/>
  <c r="O211" i="4"/>
  <c r="S211" i="4" s="1"/>
  <c r="O99" i="4"/>
  <c r="S99" i="4" s="1"/>
  <c r="O129" i="4"/>
  <c r="S39" i="4" s="1"/>
  <c r="O134" i="4"/>
  <c r="O149" i="4"/>
  <c r="S149" i="4" s="1"/>
  <c r="O262" i="4"/>
  <c r="S262" i="4" s="1"/>
  <c r="O169" i="4"/>
  <c r="S169" i="4" s="1"/>
  <c r="O210" i="4"/>
  <c r="S210" i="4" s="1"/>
  <c r="O100" i="4"/>
  <c r="S100" i="4" s="1"/>
  <c r="O127" i="4"/>
  <c r="S127" i="4" s="1"/>
  <c r="O64" i="4"/>
  <c r="S64" i="4" s="1"/>
  <c r="O222" i="4"/>
  <c r="S222" i="4" s="1"/>
  <c r="P40" i="2"/>
  <c r="Q40" i="2" s="1"/>
  <c r="R40" i="2" s="1"/>
  <c r="O260" i="2"/>
  <c r="S260" i="2" s="1"/>
  <c r="O53" i="2"/>
  <c r="S53" i="2" s="1"/>
  <c r="O217" i="2"/>
  <c r="S217" i="2" s="1"/>
  <c r="O241" i="2"/>
  <c r="S241" i="2" s="1"/>
  <c r="O302" i="2"/>
  <c r="S302" i="2" s="1"/>
  <c r="O31" i="2"/>
  <c r="S31" i="2" s="1"/>
  <c r="O44" i="2"/>
  <c r="S44" i="2" s="1"/>
  <c r="O252" i="2"/>
  <c r="S252" i="2" s="1"/>
  <c r="P68" i="2"/>
  <c r="Q68" i="2" s="1"/>
  <c r="R68" i="2" s="1"/>
  <c r="O310" i="2"/>
  <c r="S310" i="2" s="1"/>
  <c r="O55" i="2"/>
  <c r="P5" i="2"/>
  <c r="Q5" i="2" s="1"/>
  <c r="R5" i="2" s="1"/>
  <c r="O198" i="2"/>
  <c r="S198" i="2" s="1"/>
  <c r="P7" i="2"/>
  <c r="Q7" i="2" s="1"/>
  <c r="R7" i="2" s="1"/>
  <c r="O8" i="2"/>
  <c r="S8" i="2" s="1"/>
  <c r="O261" i="2"/>
  <c r="S261" i="2" s="1"/>
  <c r="O228" i="2"/>
  <c r="S228" i="2" s="1"/>
  <c r="O174" i="2"/>
  <c r="S174" i="2" s="1"/>
  <c r="O104" i="2"/>
  <c r="S104" i="2" s="1"/>
  <c r="O88" i="2"/>
  <c r="S88" i="2" s="1"/>
  <c r="O33" i="2"/>
  <c r="O127" i="2"/>
  <c r="S127" i="2" s="1"/>
  <c r="P32" i="2"/>
  <c r="Q32" i="2" s="1"/>
  <c r="R32" i="2" s="1"/>
  <c r="O259" i="2"/>
  <c r="S259" i="2" s="1"/>
  <c r="O130" i="2"/>
  <c r="S130" i="2" s="1"/>
  <c r="O171" i="2"/>
  <c r="S171" i="2" s="1"/>
  <c r="O309" i="2"/>
  <c r="S309" i="2" s="1"/>
  <c r="P43" i="2"/>
  <c r="Q43" i="2" s="1"/>
  <c r="R43" i="2" s="1"/>
  <c r="O123" i="2"/>
  <c r="S123" i="2" s="1"/>
  <c r="O99" i="2"/>
  <c r="S99" i="2" s="1"/>
  <c r="O206" i="2"/>
  <c r="S206" i="2" s="1"/>
  <c r="O190" i="2"/>
  <c r="S190" i="2" s="1"/>
  <c r="O271" i="2"/>
  <c r="S271" i="2" s="1"/>
  <c r="O116" i="2"/>
  <c r="S116" i="2" s="1"/>
  <c r="P36" i="2"/>
  <c r="Q36" i="2" s="1"/>
  <c r="R36" i="2" s="1"/>
  <c r="O36" i="2"/>
  <c r="O181" i="2"/>
  <c r="S181" i="2" s="1"/>
  <c r="O175" i="2"/>
  <c r="S175" i="2" s="1"/>
  <c r="O74" i="2"/>
  <c r="S74" i="2" s="1"/>
  <c r="O194" i="2"/>
  <c r="S194" i="2" s="1"/>
  <c r="O277" i="2"/>
  <c r="S277" i="2" s="1"/>
  <c r="P58" i="2"/>
  <c r="Q58" i="2" s="1"/>
  <c r="R58" i="2" s="1"/>
  <c r="O188" i="2"/>
  <c r="S188" i="2" s="1"/>
  <c r="O45" i="2"/>
  <c r="O103" i="2"/>
  <c r="S103" i="2" s="1"/>
  <c r="O296" i="2"/>
  <c r="S296" i="2" s="1"/>
  <c r="P33" i="2"/>
  <c r="Q33" i="2" s="1"/>
  <c r="R33" i="2" s="1"/>
  <c r="O131" i="2"/>
  <c r="S131" i="2" s="1"/>
  <c r="O170" i="2"/>
  <c r="S170" i="2" s="1"/>
  <c r="O192" i="2"/>
  <c r="S192" i="2" s="1"/>
  <c r="O62" i="2"/>
  <c r="S62" i="2" s="1"/>
  <c r="O128" i="2"/>
  <c r="S128" i="2" s="1"/>
  <c r="O264" i="2"/>
  <c r="S264" i="2" s="1"/>
  <c r="O65" i="2"/>
  <c r="P65" i="2"/>
  <c r="Q65" i="2" s="1"/>
  <c r="R65" i="2" s="1"/>
  <c r="O265" i="2"/>
  <c r="S265" i="2" s="1"/>
  <c r="O313" i="2"/>
  <c r="S313" i="2" s="1"/>
  <c r="O146" i="2"/>
  <c r="S146" i="2" s="1"/>
  <c r="O247" i="2"/>
  <c r="S247" i="2" s="1"/>
  <c r="O140" i="2"/>
  <c r="S140" i="2" s="1"/>
  <c r="O134" i="2"/>
  <c r="S134" i="2" s="1"/>
  <c r="O155" i="2"/>
  <c r="S155" i="2" s="1"/>
  <c r="P4" i="2"/>
  <c r="Q4" i="2" s="1"/>
  <c r="R4" i="2" s="1"/>
  <c r="O24" i="2"/>
  <c r="P39" i="2"/>
  <c r="Q39" i="2" s="1"/>
  <c r="R39" i="2" s="1"/>
  <c r="O126" i="2"/>
  <c r="S126" i="2" s="1"/>
  <c r="O253" i="2"/>
  <c r="S253" i="2" s="1"/>
  <c r="O283" i="2"/>
  <c r="S283" i="2" s="1"/>
  <c r="O266" i="2"/>
  <c r="S266" i="2" s="1"/>
  <c r="O250" i="2"/>
  <c r="S250" i="2" s="1"/>
  <c r="O186" i="2"/>
  <c r="S186" i="2" s="1"/>
  <c r="O165" i="2"/>
  <c r="S165" i="2" s="1"/>
  <c r="P55" i="2"/>
  <c r="Q55" i="2" s="1"/>
  <c r="R55" i="2" s="1"/>
  <c r="O298" i="2"/>
  <c r="S298" i="2" s="1"/>
  <c r="P31" i="3"/>
  <c r="Q31" i="3" s="1"/>
  <c r="R31" i="3" s="1"/>
  <c r="O80" i="3"/>
  <c r="S80" i="3" s="1"/>
  <c r="O143" i="3"/>
  <c r="S143" i="3" s="1"/>
  <c r="O262" i="3"/>
  <c r="S262" i="3" s="1"/>
  <c r="O85" i="3"/>
  <c r="S85" i="3" s="1"/>
  <c r="O204" i="3"/>
  <c r="S204" i="3" s="1"/>
  <c r="O89" i="3"/>
  <c r="S89" i="3" s="1"/>
  <c r="O148" i="3"/>
  <c r="S148" i="3" s="1"/>
  <c r="O309" i="3"/>
  <c r="S309" i="3" s="1"/>
  <c r="P30" i="3"/>
  <c r="Q30" i="3" s="1"/>
  <c r="R30" i="3" s="1"/>
  <c r="O275" i="3"/>
  <c r="S275" i="3" s="1"/>
  <c r="O66" i="3"/>
  <c r="S66" i="3" s="1"/>
  <c r="O29" i="3"/>
  <c r="O221" i="3"/>
  <c r="S221" i="3" s="1"/>
  <c r="O128" i="3"/>
  <c r="S128" i="3" s="1"/>
  <c r="O49" i="5"/>
  <c r="S49" i="5" s="1"/>
  <c r="O303" i="5"/>
  <c r="S303" i="5" s="1"/>
  <c r="O22" i="5"/>
  <c r="S22" i="5" s="1"/>
  <c r="O45" i="5"/>
  <c r="S45" i="5" s="1"/>
  <c r="O162" i="5"/>
  <c r="S162" i="5" s="1"/>
  <c r="O108" i="5"/>
  <c r="S108" i="5" s="1"/>
  <c r="O137" i="5"/>
  <c r="S137" i="5" s="1"/>
  <c r="O3" i="5"/>
  <c r="S3" i="5" s="1"/>
  <c r="O177" i="5"/>
  <c r="S177" i="5" s="1"/>
  <c r="O85" i="5"/>
  <c r="S85" i="5" s="1"/>
  <c r="O109" i="5"/>
  <c r="S109" i="5" s="1"/>
  <c r="O30" i="5"/>
  <c r="S30" i="5" s="1"/>
  <c r="O279" i="5"/>
  <c r="S279" i="5" s="1"/>
  <c r="O242" i="5"/>
  <c r="S242" i="5" s="1"/>
  <c r="O105" i="5"/>
  <c r="S105" i="5" s="1"/>
  <c r="O147" i="5"/>
  <c r="S147" i="5" s="1"/>
  <c r="O93" i="5"/>
  <c r="S93" i="5" s="1"/>
  <c r="O4" i="5"/>
  <c r="S4" i="5" s="1"/>
  <c r="O63" i="5"/>
  <c r="S63" i="5" s="1"/>
  <c r="O306" i="5"/>
  <c r="S306" i="5" s="1"/>
  <c r="O199" i="5"/>
  <c r="S199" i="5" s="1"/>
  <c r="O127" i="5"/>
  <c r="S127" i="5" s="1"/>
  <c r="O176" i="5"/>
  <c r="S176" i="5" s="1"/>
  <c r="O144" i="5"/>
  <c r="S144" i="5" s="1"/>
  <c r="O204" i="5"/>
  <c r="S204" i="5" s="1"/>
  <c r="O130" i="5"/>
  <c r="S130" i="5" s="1"/>
  <c r="O149" i="5"/>
  <c r="S149" i="5" s="1"/>
  <c r="O132" i="5"/>
  <c r="S132" i="5" s="1"/>
  <c r="O305" i="5"/>
  <c r="S305" i="5" s="1"/>
  <c r="O243" i="5"/>
  <c r="S243" i="5" s="1"/>
  <c r="O41" i="5"/>
  <c r="S41" i="5" s="1"/>
  <c r="O68" i="5"/>
  <c r="S68" i="5" s="1"/>
  <c r="O121" i="5"/>
  <c r="S121" i="5" s="1"/>
  <c r="O120" i="5"/>
  <c r="S120" i="5" s="1"/>
  <c r="O209" i="5"/>
  <c r="S209" i="5" s="1"/>
  <c r="O83" i="5"/>
  <c r="S83" i="5" s="1"/>
  <c r="O146" i="5"/>
  <c r="S146" i="5" s="1"/>
  <c r="O219" i="5"/>
  <c r="S219" i="5" s="1"/>
  <c r="O270" i="5"/>
  <c r="S270" i="5" s="1"/>
  <c r="O289" i="5"/>
  <c r="S289" i="5" s="1"/>
  <c r="O163" i="5"/>
  <c r="S163" i="5" s="1"/>
  <c r="O95" i="5"/>
  <c r="S95" i="5" s="1"/>
  <c r="O38" i="5"/>
  <c r="S38" i="5" s="1"/>
  <c r="O104" i="5"/>
  <c r="S104" i="5" s="1"/>
  <c r="O86" i="5"/>
  <c r="S86" i="5" s="1"/>
  <c r="O293" i="5"/>
  <c r="S293" i="5" s="1"/>
  <c r="O234" i="5"/>
  <c r="S234" i="5" s="1"/>
  <c r="O122" i="5"/>
  <c r="S122" i="5" s="1"/>
  <c r="O280" i="4"/>
  <c r="S280" i="4" s="1"/>
  <c r="O108" i="4"/>
  <c r="S108" i="4" s="1"/>
  <c r="O304" i="4"/>
  <c r="O154" i="4"/>
  <c r="S154" i="4" s="1"/>
  <c r="O86" i="4"/>
  <c r="S86" i="4" s="1"/>
  <c r="O250" i="4"/>
  <c r="S250" i="4" s="1"/>
  <c r="O79" i="4"/>
  <c r="S79" i="4" s="1"/>
  <c r="O139" i="4"/>
  <c r="S139" i="4" s="1"/>
  <c r="O94" i="4"/>
  <c r="S94" i="4" s="1"/>
  <c r="O147" i="4"/>
  <c r="S147" i="4" s="1"/>
  <c r="O307" i="4"/>
  <c r="O178" i="4"/>
  <c r="S178" i="4" s="1"/>
  <c r="O47" i="4"/>
  <c r="O253" i="4"/>
  <c r="S253" i="4" s="1"/>
  <c r="O126" i="4"/>
  <c r="S126" i="4" s="1"/>
  <c r="O122" i="4"/>
  <c r="S122" i="4" s="1"/>
  <c r="O102" i="4"/>
  <c r="S102" i="4" s="1"/>
  <c r="O31" i="4"/>
  <c r="O97" i="4"/>
  <c r="S97" i="4" s="1"/>
  <c r="O155" i="4"/>
  <c r="O208" i="4"/>
  <c r="S208" i="4" s="1"/>
  <c r="O63" i="4"/>
  <c r="O22" i="4"/>
  <c r="S22" i="4" s="1"/>
  <c r="O72" i="4"/>
  <c r="S72" i="4" s="1"/>
  <c r="O130" i="4"/>
  <c r="S130" i="4" s="1"/>
  <c r="O157" i="4"/>
  <c r="S157" i="4" s="1"/>
  <c r="O140" i="4"/>
  <c r="O163" i="4"/>
  <c r="S163" i="4" s="1"/>
  <c r="O176" i="4"/>
  <c r="S176" i="4" s="1"/>
  <c r="O267" i="4"/>
  <c r="S267" i="4" s="1"/>
  <c r="O73" i="4"/>
  <c r="S73" i="4" s="1"/>
  <c r="O230" i="4"/>
  <c r="S230" i="4" s="1"/>
  <c r="O131" i="4"/>
  <c r="S131" i="4" s="1"/>
  <c r="O151" i="4"/>
  <c r="S151" i="4" s="1"/>
  <c r="O55" i="4"/>
  <c r="S55" i="4" s="1"/>
  <c r="O184" i="4"/>
  <c r="S184" i="4" s="1"/>
  <c r="O221" i="4"/>
  <c r="O87" i="4"/>
  <c r="O133" i="4"/>
  <c r="O233" i="4"/>
  <c r="S233" i="4" s="1"/>
  <c r="O167" i="4"/>
  <c r="O252" i="4"/>
  <c r="S252" i="4" s="1"/>
  <c r="O231" i="4"/>
  <c r="O182" i="4"/>
  <c r="S182" i="4" s="1"/>
  <c r="O32" i="4"/>
  <c r="S32" i="4" s="1"/>
  <c r="O19" i="4"/>
  <c r="S19" i="4" s="1"/>
  <c r="O90" i="4"/>
  <c r="S90" i="4" s="1"/>
  <c r="O8" i="4"/>
  <c r="S227" i="4" s="1"/>
  <c r="P8" i="4"/>
  <c r="Q8" i="4" s="1"/>
  <c r="R8" i="4" s="1"/>
  <c r="O38" i="4"/>
  <c r="S38" i="4" s="1"/>
  <c r="O273" i="4"/>
  <c r="S273" i="4" s="1"/>
  <c r="O191" i="4"/>
  <c r="S191" i="4" s="1"/>
  <c r="O112" i="4"/>
  <c r="S112" i="4" s="1"/>
  <c r="O181" i="4"/>
  <c r="S181" i="4" s="1"/>
  <c r="O44" i="4"/>
  <c r="S44" i="4" s="1"/>
  <c r="O298" i="4"/>
  <c r="O266" i="4"/>
  <c r="S266" i="4" s="1"/>
  <c r="O123" i="4"/>
  <c r="S123" i="4" s="1"/>
  <c r="O101" i="4"/>
  <c r="O36" i="4"/>
  <c r="S36" i="4" s="1"/>
  <c r="O193" i="3"/>
  <c r="S193" i="3" s="1"/>
  <c r="O5" i="3"/>
  <c r="P5" i="3"/>
  <c r="Q5" i="3" s="1"/>
  <c r="R5" i="3" s="1"/>
  <c r="O97" i="3"/>
  <c r="S97" i="3" s="1"/>
  <c r="O113" i="3"/>
  <c r="S113" i="3" s="1"/>
  <c r="O120" i="3"/>
  <c r="S120" i="3" s="1"/>
  <c r="O263" i="3"/>
  <c r="S263" i="3" s="1"/>
  <c r="O47" i="3"/>
  <c r="S47" i="3" s="1"/>
  <c r="O121" i="3"/>
  <c r="S121" i="3" s="1"/>
  <c r="O311" i="3"/>
  <c r="S311" i="3" s="1"/>
  <c r="O74" i="3"/>
  <c r="S74" i="3" s="1"/>
  <c r="P29" i="3"/>
  <c r="Q29" i="3" s="1"/>
  <c r="R29" i="3" s="1"/>
  <c r="O78" i="3"/>
  <c r="S78" i="3" s="1"/>
  <c r="O258" i="3"/>
  <c r="S258" i="3" s="1"/>
  <c r="O56" i="3"/>
  <c r="S56" i="3" s="1"/>
  <c r="O129" i="3"/>
  <c r="S129" i="3" s="1"/>
  <c r="O255" i="3"/>
  <c r="S255" i="3" s="1"/>
  <c r="O308" i="3"/>
  <c r="S308" i="3" s="1"/>
  <c r="O167" i="3"/>
  <c r="S167" i="3" s="1"/>
  <c r="O301" i="3"/>
  <c r="S301" i="3" s="1"/>
  <c r="O261" i="3"/>
  <c r="S261" i="3" s="1"/>
  <c r="P6" i="3"/>
  <c r="Q6" i="3" s="1"/>
  <c r="R6" i="3" s="1"/>
  <c r="O150" i="3"/>
  <c r="S150" i="3" s="1"/>
  <c r="O170" i="3"/>
  <c r="S170" i="3" s="1"/>
  <c r="O26" i="3"/>
  <c r="S26" i="3" s="1"/>
  <c r="P24" i="3"/>
  <c r="Q24" i="3" s="1"/>
  <c r="R24" i="3" s="1"/>
  <c r="O70" i="3"/>
  <c r="S70" i="3" s="1"/>
  <c r="O27" i="3"/>
  <c r="P27" i="3"/>
  <c r="Q27" i="3" s="1"/>
  <c r="R27" i="3" s="1"/>
  <c r="O114" i="3"/>
  <c r="S114" i="3" s="1"/>
  <c r="O274" i="3"/>
  <c r="S274" i="3" s="1"/>
  <c r="O185" i="3"/>
  <c r="S185" i="3" s="1"/>
  <c r="O174" i="3"/>
  <c r="S174" i="3" s="1"/>
  <c r="O60" i="3"/>
  <c r="S60" i="3" s="1"/>
  <c r="P10" i="3"/>
  <c r="Q10" i="3" s="1"/>
  <c r="R10" i="3" s="1"/>
  <c r="O88" i="3"/>
  <c r="S88" i="3" s="1"/>
  <c r="O72" i="3"/>
  <c r="S72" i="3" s="1"/>
  <c r="O145" i="3"/>
  <c r="S145" i="3" s="1"/>
  <c r="O126" i="3"/>
  <c r="S126" i="3" s="1"/>
  <c r="O91" i="3"/>
  <c r="S91" i="3" s="1"/>
  <c r="O215" i="3"/>
  <c r="S215" i="3" s="1"/>
  <c r="O38" i="3"/>
  <c r="S38" i="3" s="1"/>
  <c r="S36" i="2" l="1"/>
  <c r="S30" i="2"/>
  <c r="S26" i="2"/>
  <c r="S14" i="2"/>
  <c r="S40" i="2"/>
  <c r="S7" i="2"/>
  <c r="S55" i="2"/>
  <c r="S24" i="2"/>
  <c r="S58" i="2"/>
  <c r="S33" i="2"/>
  <c r="S65" i="2"/>
  <c r="S43" i="2"/>
  <c r="S45" i="2"/>
  <c r="S5" i="2"/>
  <c r="S4" i="2"/>
  <c r="S32" i="2"/>
  <c r="S68" i="2"/>
  <c r="S39" i="2"/>
  <c r="S27" i="3"/>
  <c r="S31" i="3"/>
  <c r="S24" i="3"/>
  <c r="S29" i="3"/>
  <c r="S30" i="3"/>
  <c r="S5" i="3"/>
  <c r="S6" i="3"/>
  <c r="S10" i="3"/>
  <c r="S5" i="4"/>
  <c r="S101" i="4"/>
  <c r="S29" i="4"/>
  <c r="S304" i="4"/>
  <c r="S28" i="4"/>
  <c r="S171" i="4"/>
  <c r="S111" i="4"/>
  <c r="S254" i="4"/>
  <c r="S93" i="4"/>
  <c r="S268" i="4"/>
  <c r="S212" i="4"/>
  <c r="S298" i="4"/>
  <c r="S92" i="4"/>
  <c r="S140" i="4"/>
  <c r="S43" i="4"/>
  <c r="S120" i="4"/>
  <c r="S98" i="4"/>
  <c r="S179" i="4"/>
  <c r="S204" i="4"/>
  <c r="S63" i="4"/>
  <c r="S134" i="4"/>
  <c r="S288" i="4"/>
  <c r="S62" i="4"/>
  <c r="S129" i="4"/>
  <c r="S155" i="4"/>
  <c r="S207" i="4"/>
  <c r="S264" i="4"/>
  <c r="S31" i="4"/>
  <c r="S25" i="4"/>
  <c r="S172" i="4"/>
  <c r="S310" i="4"/>
  <c r="S231" i="4"/>
  <c r="S194" i="4"/>
  <c r="S71" i="4"/>
  <c r="S205" i="4"/>
  <c r="S292" i="4"/>
  <c r="S167" i="4"/>
  <c r="S47" i="4"/>
  <c r="S225" i="4"/>
  <c r="S35" i="4"/>
  <c r="S117" i="4"/>
  <c r="S133" i="4"/>
  <c r="S307" i="4"/>
  <c r="S198" i="4"/>
  <c r="S216" i="4"/>
  <c r="S256" i="4"/>
  <c r="S87" i="4"/>
  <c r="S96" i="4"/>
  <c r="S221" i="4"/>
  <c r="S88" i="4"/>
  <c r="S202" i="4"/>
  <c r="S54" i="4"/>
  <c r="S242" i="4"/>
  <c r="S8" i="4"/>
  <c r="E5" i="1"/>
  <c r="C3" i="1"/>
  <c r="D5" i="1"/>
  <c r="C5" i="1"/>
  <c r="E3" i="1"/>
  <c r="D6" i="1"/>
  <c r="C6" i="1"/>
  <c r="E6" i="1"/>
  <c r="E4" i="1"/>
  <c r="D4" i="1"/>
  <c r="C4" i="1"/>
  <c r="D3" i="1"/>
</calcChain>
</file>

<file path=xl/sharedStrings.xml><?xml version="1.0" encoding="utf-8"?>
<sst xmlns="http://schemas.openxmlformats.org/spreadsheetml/2006/main" count="2543" uniqueCount="672">
  <si>
    <t>ORI</t>
  </si>
  <si>
    <t>Chi-sq eligible</t>
  </si>
  <si>
    <t>Chi-sq stat</t>
  </si>
  <si>
    <t>p of chi-sq</t>
  </si>
  <si>
    <t>sig 0.01</t>
  </si>
  <si>
    <t>Accomack County Sheriff's Office</t>
  </si>
  <si>
    <t>VA0010000</t>
  </si>
  <si>
    <t>Chincoteague Police Department</t>
  </si>
  <si>
    <t>VA0010100</t>
  </si>
  <si>
    <t>Onancock Police Department</t>
  </si>
  <si>
    <t>VA0010200</t>
  </si>
  <si>
    <t>Parksley Police Department</t>
  </si>
  <si>
    <t>VA0010300</t>
  </si>
  <si>
    <t>Albemarle County Sheriff's Office</t>
  </si>
  <si>
    <t>VA0020000</t>
  </si>
  <si>
    <t>University Of Virginia Police Department</t>
  </si>
  <si>
    <t>VA0020100</t>
  </si>
  <si>
    <t>Scottsville Police Department</t>
  </si>
  <si>
    <t>VA0020200</t>
  </si>
  <si>
    <t>Albemarle County Police Department</t>
  </si>
  <si>
    <t>VA0020300</t>
  </si>
  <si>
    <t>Alleghany County Sheriff's Office</t>
  </si>
  <si>
    <t>VA0030000</t>
  </si>
  <si>
    <t>Amelia County Sheriff's Office</t>
  </si>
  <si>
    <t>VA0040000</t>
  </si>
  <si>
    <t>Amherst County Sheriff's Office</t>
  </si>
  <si>
    <t>VA0050000</t>
  </si>
  <si>
    <t>Amherst Police Department</t>
  </si>
  <si>
    <t>VA0050100</t>
  </si>
  <si>
    <t>Appomattox County Sheriff's Office</t>
  </si>
  <si>
    <t>VA0060000</t>
  </si>
  <si>
    <t>Arlington County Sheriff's Office</t>
  </si>
  <si>
    <t>VA0070000</t>
  </si>
  <si>
    <t>Arlington County Police Department</t>
  </si>
  <si>
    <t>VA0070100</t>
  </si>
  <si>
    <t>Augusta County Sheriff's Office</t>
  </si>
  <si>
    <t>VA0080000</t>
  </si>
  <si>
    <t>Woodrow Wilson Rehabilitation Center Police Department</t>
  </si>
  <si>
    <t>VA0080200</t>
  </si>
  <si>
    <t>Bath County Sheriff's Office</t>
  </si>
  <si>
    <t>VA0090000</t>
  </si>
  <si>
    <t>Bedford County Sheriff's Office</t>
  </si>
  <si>
    <t>VA0100000</t>
  </si>
  <si>
    <t>Bedford Police Department</t>
  </si>
  <si>
    <t>VA0100100</t>
  </si>
  <si>
    <t>Botetourt County Sheriff's Office</t>
  </si>
  <si>
    <t>VA0120000</t>
  </si>
  <si>
    <t>Brunswick County Sheriff's Office</t>
  </si>
  <si>
    <t>VA0130000</t>
  </si>
  <si>
    <t>Lawrenceville Police Department</t>
  </si>
  <si>
    <t>VA0130100</t>
  </si>
  <si>
    <t>Brodnax Police Department</t>
  </si>
  <si>
    <t>VA0130200</t>
  </si>
  <si>
    <t>Buchanan County Sheriff's Office</t>
  </si>
  <si>
    <t>VA0140000</t>
  </si>
  <si>
    <t>Grundy Police Department</t>
  </si>
  <si>
    <t>VA0140100</t>
  </si>
  <si>
    <t>Buckingham County Sheriff's Office</t>
  </si>
  <si>
    <t>VA0150000</t>
  </si>
  <si>
    <t>Campbell County Sheriff's Office</t>
  </si>
  <si>
    <t>VA0160000</t>
  </si>
  <si>
    <t>BWXT Police Department</t>
  </si>
  <si>
    <t>VA016009P</t>
  </si>
  <si>
    <t>Altavista Police Department</t>
  </si>
  <si>
    <t>VA0160100</t>
  </si>
  <si>
    <t>Brookneal Police Department</t>
  </si>
  <si>
    <t>VA0160200</t>
  </si>
  <si>
    <t>Caroline County Sheriff's Office</t>
  </si>
  <si>
    <t>VA0170000</t>
  </si>
  <si>
    <t>Bowling Green Police Department</t>
  </si>
  <si>
    <t>VA0170100</t>
  </si>
  <si>
    <t>Carroll County Sheriff's Office</t>
  </si>
  <si>
    <t>VA0180000</t>
  </si>
  <si>
    <t>Hillsville Police Department</t>
  </si>
  <si>
    <t>VA0180100</t>
  </si>
  <si>
    <t>Charlotte County Sheriff's Office</t>
  </si>
  <si>
    <t>VA0200000</t>
  </si>
  <si>
    <t>Drakes Branch Police Department</t>
  </si>
  <si>
    <t>VA0200300</t>
  </si>
  <si>
    <t>Chesterfield County Sheriff's Office</t>
  </si>
  <si>
    <t>VA0210000</t>
  </si>
  <si>
    <t>Chesterfield County Police Department</t>
  </si>
  <si>
    <t>VA0210100</t>
  </si>
  <si>
    <t>Clarke County Sheriff's Office</t>
  </si>
  <si>
    <t>VA0220000</t>
  </si>
  <si>
    <t>Berryville Police Department</t>
  </si>
  <si>
    <t>VA0220100</t>
  </si>
  <si>
    <t>Craig County Sheriff's Office</t>
  </si>
  <si>
    <t>VA0230000</t>
  </si>
  <si>
    <t>Culpeper County Sheriff's Office</t>
  </si>
  <si>
    <t>VA0240000</t>
  </si>
  <si>
    <t>Culpeper Police Department</t>
  </si>
  <si>
    <t>VA0240100</t>
  </si>
  <si>
    <t>Cumberland County Sheriff's Office</t>
  </si>
  <si>
    <t>VA0250000</t>
  </si>
  <si>
    <t>Dickenson County Sheriff's Office</t>
  </si>
  <si>
    <t>VA0260000</t>
  </si>
  <si>
    <t>Clintwood Police Department</t>
  </si>
  <si>
    <t>VA0260100</t>
  </si>
  <si>
    <t>Haysi Police Department</t>
  </si>
  <si>
    <t>VA0260200</t>
  </si>
  <si>
    <t>Dinwiddie County Sheriff''s Office</t>
  </si>
  <si>
    <t>VA0270000</t>
  </si>
  <si>
    <t>Essex County Sheriff's Office</t>
  </si>
  <si>
    <t>VA0280000</t>
  </si>
  <si>
    <t>Tappahannock Police Department</t>
  </si>
  <si>
    <t>VA0280200</t>
  </si>
  <si>
    <t>Fairfax County Sheriff's Office</t>
  </si>
  <si>
    <t>VA0290000</t>
  </si>
  <si>
    <t>Fairfax County Police Department</t>
  </si>
  <si>
    <t>VA0290100</t>
  </si>
  <si>
    <t>Herndon Police Department</t>
  </si>
  <si>
    <t>VA0290200</t>
  </si>
  <si>
    <t>Vienna Police Department</t>
  </si>
  <si>
    <t>VA0290300</t>
  </si>
  <si>
    <t>George Mason University Police Department</t>
  </si>
  <si>
    <t>VA0290400</t>
  </si>
  <si>
    <t>Northern Virginia Community College Police Department</t>
  </si>
  <si>
    <t>VA0290500</t>
  </si>
  <si>
    <t>Fauquier County Sheriff's Office</t>
  </si>
  <si>
    <t>VA0300000</t>
  </si>
  <si>
    <t>Remington Police Department</t>
  </si>
  <si>
    <t>VA0300100</t>
  </si>
  <si>
    <t>Warrenton Police Department</t>
  </si>
  <si>
    <t>VA0300200</t>
  </si>
  <si>
    <t>Floyd County Sheriff's Office</t>
  </si>
  <si>
    <t>VA0310000</t>
  </si>
  <si>
    <t>Fluvanna County Sheriff's Office</t>
  </si>
  <si>
    <t>VA0320000</t>
  </si>
  <si>
    <t>Lake Monticello Police Department</t>
  </si>
  <si>
    <t>VA032019P</t>
  </si>
  <si>
    <t>Franklin County Sheriff's Office</t>
  </si>
  <si>
    <t>VA0330000</t>
  </si>
  <si>
    <t>Rocky Mount Police Department</t>
  </si>
  <si>
    <t>VA0330100</t>
  </si>
  <si>
    <t>Boones Mill Police Department</t>
  </si>
  <si>
    <t>VA0330200</t>
  </si>
  <si>
    <t>Frederick County Sheriff's Office</t>
  </si>
  <si>
    <t>VA0340000</t>
  </si>
  <si>
    <t>Middletown Police Department</t>
  </si>
  <si>
    <t>VA0340100</t>
  </si>
  <si>
    <t>Stephens City Police Department</t>
  </si>
  <si>
    <t>VA0340200</t>
  </si>
  <si>
    <t>Giles County Sheriff's Office</t>
  </si>
  <si>
    <t>VA0350000</t>
  </si>
  <si>
    <t>Pearisburg Police Department</t>
  </si>
  <si>
    <t>VA0350200</t>
  </si>
  <si>
    <t>Pembroke Police Department</t>
  </si>
  <si>
    <t>VA0350300</t>
  </si>
  <si>
    <t>Rich Creek Police Department</t>
  </si>
  <si>
    <t>VA0350400</t>
  </si>
  <si>
    <t>Gloucester County Sheriff's Office</t>
  </si>
  <si>
    <t>VA0360000</t>
  </si>
  <si>
    <t>Goochland County Sheriff's Office</t>
  </si>
  <si>
    <t>VA0370000</t>
  </si>
  <si>
    <t>Grayson County Sheriff's Office</t>
  </si>
  <si>
    <t>VA0380000</t>
  </si>
  <si>
    <t>Independence Police Department</t>
  </si>
  <si>
    <t>VA0380200</t>
  </si>
  <si>
    <t>Greene County Sheriff's Office</t>
  </si>
  <si>
    <t>VA0390000</t>
  </si>
  <si>
    <t>Greensville County Sheriff's Office</t>
  </si>
  <si>
    <t>VA0400000</t>
  </si>
  <si>
    <t>Emporia Police Department</t>
  </si>
  <si>
    <t>VA0400100</t>
  </si>
  <si>
    <t>Halifax County Sheriff's Office</t>
  </si>
  <si>
    <t>VA0410000</t>
  </si>
  <si>
    <t>Halifax Police Department</t>
  </si>
  <si>
    <t>VA0410100</t>
  </si>
  <si>
    <t>Hanover County Sheriff's Office</t>
  </si>
  <si>
    <t>VA0420000</t>
  </si>
  <si>
    <t>Ashland Police Department</t>
  </si>
  <si>
    <t>VA0420100</t>
  </si>
  <si>
    <t>Henrico Police Department</t>
  </si>
  <si>
    <t>VA0430100</t>
  </si>
  <si>
    <t>Henry County Sheriff's Office</t>
  </si>
  <si>
    <t>VA0440000</t>
  </si>
  <si>
    <t>Highland County Sheriff's Office</t>
  </si>
  <si>
    <t>VA0450000</t>
  </si>
  <si>
    <t>Isle Of Wight County Sheriff's Office</t>
  </si>
  <si>
    <t>VA0460000</t>
  </si>
  <si>
    <t>Smithfield Police Department</t>
  </si>
  <si>
    <t>VA0460100</t>
  </si>
  <si>
    <t>Windsor Police Department</t>
  </si>
  <si>
    <t>VA0460200</t>
  </si>
  <si>
    <t>James City County Police Department</t>
  </si>
  <si>
    <t>VA0470100</t>
  </si>
  <si>
    <t>Kingsmill Police Department</t>
  </si>
  <si>
    <t>VA047019Y</t>
  </si>
  <si>
    <t>King And Queen County Sheriff's Office</t>
  </si>
  <si>
    <t>VA0480000</t>
  </si>
  <si>
    <t>King George County Sheriff's Office</t>
  </si>
  <si>
    <t>VA0490000</t>
  </si>
  <si>
    <t>King William Sheriff's Office</t>
  </si>
  <si>
    <t>VA0500000</t>
  </si>
  <si>
    <t>West Point Police Department</t>
  </si>
  <si>
    <t>VA0500200</t>
  </si>
  <si>
    <t>Lancaster County Sheriff's Office</t>
  </si>
  <si>
    <t>VA0510000</t>
  </si>
  <si>
    <t>Kilmarnock Police Department</t>
  </si>
  <si>
    <t>VA0510100</t>
  </si>
  <si>
    <t>Lee County Sheriff's Office</t>
  </si>
  <si>
    <t>VA0520000</t>
  </si>
  <si>
    <t>Jonesville Police Department</t>
  </si>
  <si>
    <t>VA0520100</t>
  </si>
  <si>
    <t>Pennington Gap Police Department</t>
  </si>
  <si>
    <t>VA0520200</t>
  </si>
  <si>
    <t>Loudoun County Sheriff's Office</t>
  </si>
  <si>
    <t>VA0530000</t>
  </si>
  <si>
    <t>Leesburg Police Department</t>
  </si>
  <si>
    <t>VA0530100</t>
  </si>
  <si>
    <t>Middleburg Police Department</t>
  </si>
  <si>
    <t>VA0530200</t>
  </si>
  <si>
    <t>Purcellville Police Department</t>
  </si>
  <si>
    <t>VA0530300</t>
  </si>
  <si>
    <t>Louisa County Sheriff's Office</t>
  </si>
  <si>
    <t>VA0540000</t>
  </si>
  <si>
    <t>Louisa Police Department</t>
  </si>
  <si>
    <t>VA0540100</t>
  </si>
  <si>
    <t>Lunenburg County Sheriff's Office</t>
  </si>
  <si>
    <t>VA0550000</t>
  </si>
  <si>
    <t>Kenbridge Police Department</t>
  </si>
  <si>
    <t>VA0550100</t>
  </si>
  <si>
    <t>Victoria Police Department</t>
  </si>
  <si>
    <t>VA0550300</t>
  </si>
  <si>
    <t>Madison County Sheriff's Office</t>
  </si>
  <si>
    <t>VA0560000</t>
  </si>
  <si>
    <t>Mathews County Sheriff's Office</t>
  </si>
  <si>
    <t>VA0570000</t>
  </si>
  <si>
    <t>Mecklenburg Sheriff's Office</t>
  </si>
  <si>
    <t>VA0580000</t>
  </si>
  <si>
    <t>Boydton Police Department</t>
  </si>
  <si>
    <t>VA0580100</t>
  </si>
  <si>
    <t>Chase City Police Department</t>
  </si>
  <si>
    <t>VA0580200</t>
  </si>
  <si>
    <t>Clarksville Police Department</t>
  </si>
  <si>
    <t>VA0580300</t>
  </si>
  <si>
    <t>La Crosse Police Department</t>
  </si>
  <si>
    <t>VA0580400</t>
  </si>
  <si>
    <t>South Hill Police Department</t>
  </si>
  <si>
    <t>VA0580500</t>
  </si>
  <si>
    <t>Middlesex County Sheriff''s Office</t>
  </si>
  <si>
    <t>VA0590000</t>
  </si>
  <si>
    <t>Montgomery County Sheriff's Office</t>
  </si>
  <si>
    <t>VA0600000</t>
  </si>
  <si>
    <t>Blacksburg Police Department</t>
  </si>
  <si>
    <t>VA0600100</t>
  </si>
  <si>
    <t>Christiansburg Police Department</t>
  </si>
  <si>
    <t>VA0600300</t>
  </si>
  <si>
    <t>Virginia Tech Police Department</t>
  </si>
  <si>
    <t>VA0600400</t>
  </si>
  <si>
    <t>Nelson County Sheriff's Office</t>
  </si>
  <si>
    <t>VA0620000</t>
  </si>
  <si>
    <t>Wintergreen Police Department</t>
  </si>
  <si>
    <t>VA062019P</t>
  </si>
  <si>
    <t>New Kent Sheriff's Office</t>
  </si>
  <si>
    <t>VA0630000</t>
  </si>
  <si>
    <t>Northampton County Sheriff's Office</t>
  </si>
  <si>
    <t>VA0650000</t>
  </si>
  <si>
    <t>Cape Charles Police Department</t>
  </si>
  <si>
    <t>VA0650100</t>
  </si>
  <si>
    <t>Exmore Police Department</t>
  </si>
  <si>
    <t>VA0650200</t>
  </si>
  <si>
    <t>Eastville Police Department</t>
  </si>
  <si>
    <t>VA0650300</t>
  </si>
  <si>
    <t>Nottoway County Sheriff's Office</t>
  </si>
  <si>
    <t>VA0670000</t>
  </si>
  <si>
    <t>Blackstone Police Department</t>
  </si>
  <si>
    <t>VA0670100</t>
  </si>
  <si>
    <t>Crewe Police Department</t>
  </si>
  <si>
    <t>VA0670200</t>
  </si>
  <si>
    <t>Burkeville Police Department</t>
  </si>
  <si>
    <t>VA0670300</t>
  </si>
  <si>
    <t>Orange County Sheriff's Office</t>
  </si>
  <si>
    <t>VA0680000</t>
  </si>
  <si>
    <t>Orange Police Department</t>
  </si>
  <si>
    <t>VA0680100</t>
  </si>
  <si>
    <t>Gordonsville Police Department</t>
  </si>
  <si>
    <t>VA0680200</t>
  </si>
  <si>
    <t>Page County Sheriff's Office</t>
  </si>
  <si>
    <t>VA0690000</t>
  </si>
  <si>
    <t>Luray Police Department</t>
  </si>
  <si>
    <t>VA0690100</t>
  </si>
  <si>
    <t>Shenandoah Police Department</t>
  </si>
  <si>
    <t>VA0690200</t>
  </si>
  <si>
    <t>Stanley Police Department</t>
  </si>
  <si>
    <t>VA0690300</t>
  </si>
  <si>
    <t>Patrick County Sheriff's Office</t>
  </si>
  <si>
    <t>VA0700000</t>
  </si>
  <si>
    <t>Pittsylvania County Sheriff's Office</t>
  </si>
  <si>
    <t>VA0710000</t>
  </si>
  <si>
    <t>Chatham Police Department</t>
  </si>
  <si>
    <t>VA0710100</t>
  </si>
  <si>
    <t>Gretna Police Department</t>
  </si>
  <si>
    <t>VA0710200</t>
  </si>
  <si>
    <t>Hurt Police Department</t>
  </si>
  <si>
    <t>VA0710300</t>
  </si>
  <si>
    <t>Powhatan Sheriff's Office</t>
  </si>
  <si>
    <t>VA0720000</t>
  </si>
  <si>
    <t>Prince Edward County Sheriff's Office</t>
  </si>
  <si>
    <t>VA0730000</t>
  </si>
  <si>
    <t>Farmville Police Department</t>
  </si>
  <si>
    <t>VA0730100</t>
  </si>
  <si>
    <t>Longwood University Police Department</t>
  </si>
  <si>
    <t>VA0730200</t>
  </si>
  <si>
    <t>Prince George County Police Department</t>
  </si>
  <si>
    <t>VA0740100</t>
  </si>
  <si>
    <t>Prince William County Sheriff's Office</t>
  </si>
  <si>
    <t>VA0750000</t>
  </si>
  <si>
    <t>Manassas Police Department</t>
  </si>
  <si>
    <t>VA0750100</t>
  </si>
  <si>
    <t>Manassas Park Police Department</t>
  </si>
  <si>
    <t>VA0750200</t>
  </si>
  <si>
    <t>Prince William County Police Department</t>
  </si>
  <si>
    <t>VA0750300</t>
  </si>
  <si>
    <t>Haymarket Police Department</t>
  </si>
  <si>
    <t>VA0750500</t>
  </si>
  <si>
    <t>Dumfries Police Department</t>
  </si>
  <si>
    <t>VA0750600</t>
  </si>
  <si>
    <t>Occoquan Police Department</t>
  </si>
  <si>
    <t>VA0750700</t>
  </si>
  <si>
    <t>Pulaski County Sheriff's Office</t>
  </si>
  <si>
    <t>VA0770000</t>
  </si>
  <si>
    <t>Pulaski Police Department</t>
  </si>
  <si>
    <t>VA0770100</t>
  </si>
  <si>
    <t>Dublin Police Department</t>
  </si>
  <si>
    <t>VA0770200</t>
  </si>
  <si>
    <t>Rappahannock County Sheriff's Office</t>
  </si>
  <si>
    <t>VA0780000</t>
  </si>
  <si>
    <t>Richmond County Sheriff's Office</t>
  </si>
  <si>
    <t>VA0790000</t>
  </si>
  <si>
    <t>Warsaw Police Department</t>
  </si>
  <si>
    <t>VA0790100</t>
  </si>
  <si>
    <t>Salem Police Department</t>
  </si>
  <si>
    <t>VA0800100</t>
  </si>
  <si>
    <t>Vinton Police Department</t>
  </si>
  <si>
    <t>VA0800200</t>
  </si>
  <si>
    <t>Roanoke County Police Department</t>
  </si>
  <si>
    <t>VA0800300</t>
  </si>
  <si>
    <t>Rockbridge County Sheriff's Office</t>
  </si>
  <si>
    <t>VA0810000</t>
  </si>
  <si>
    <t>Lexington Police Department</t>
  </si>
  <si>
    <t>VA0810200</t>
  </si>
  <si>
    <t>VMI Police Department</t>
  </si>
  <si>
    <t>VA0810300</t>
  </si>
  <si>
    <t>Rockingham County Sheriff's Office</t>
  </si>
  <si>
    <t>VA0820000</t>
  </si>
  <si>
    <t>Bridgewater Police Department</t>
  </si>
  <si>
    <t>VA0820100</t>
  </si>
  <si>
    <t>Bridgewater College Police Department</t>
  </si>
  <si>
    <t>VA082019E</t>
  </si>
  <si>
    <t>Dayton Police Department</t>
  </si>
  <si>
    <t>VA0820300</t>
  </si>
  <si>
    <t>Elkton Police Department</t>
  </si>
  <si>
    <t>VA0820400</t>
  </si>
  <si>
    <t>Grottoes Police Department</t>
  </si>
  <si>
    <t>VA0820500</t>
  </si>
  <si>
    <t>James Madison University Police</t>
  </si>
  <si>
    <t>VA0820600</t>
  </si>
  <si>
    <t>Timberville Police Department</t>
  </si>
  <si>
    <t>VA0820700</t>
  </si>
  <si>
    <t>Russell County Sheriff's Office</t>
  </si>
  <si>
    <t>VA0830000</t>
  </si>
  <si>
    <t>Lebanon Police Department</t>
  </si>
  <si>
    <t>VA0830100</t>
  </si>
  <si>
    <t>Scott County Sheriff’s Office</t>
  </si>
  <si>
    <t>VA0840000</t>
  </si>
  <si>
    <t>Gate City Police Department</t>
  </si>
  <si>
    <t>VA0840100</t>
  </si>
  <si>
    <t>Weber City Police Department</t>
  </si>
  <si>
    <t>VA0840200</t>
  </si>
  <si>
    <t>Shenandoah County Sheriff's Office</t>
  </si>
  <si>
    <t>VA0850000</t>
  </si>
  <si>
    <t>Mount Jackson Police Department</t>
  </si>
  <si>
    <t>VA0850200</t>
  </si>
  <si>
    <t>Woodstock Police Department</t>
  </si>
  <si>
    <t>VA0850300</t>
  </si>
  <si>
    <t>Strasburg Police Department</t>
  </si>
  <si>
    <t>VA0850400</t>
  </si>
  <si>
    <t>New Market Police Department</t>
  </si>
  <si>
    <t>VA0850500</t>
  </si>
  <si>
    <t>Smyth County Sheriff's Office</t>
  </si>
  <si>
    <t>VA0860000</t>
  </si>
  <si>
    <t>Marion Police Department</t>
  </si>
  <si>
    <t>VA0860100</t>
  </si>
  <si>
    <t>Chilhowie Police Department</t>
  </si>
  <si>
    <t>VA0860300</t>
  </si>
  <si>
    <t>Southampton County Sheriff's Office</t>
  </si>
  <si>
    <t>VA0870000</t>
  </si>
  <si>
    <t>Courtland Police Department</t>
  </si>
  <si>
    <t>VA0870200</t>
  </si>
  <si>
    <t>Boykins Police Department</t>
  </si>
  <si>
    <t>VA0870300</t>
  </si>
  <si>
    <t>Branchville Police Department</t>
  </si>
  <si>
    <t>VA0870500</t>
  </si>
  <si>
    <t>Spotsylvania County Sheriff's Office</t>
  </si>
  <si>
    <t>VA0880000</t>
  </si>
  <si>
    <t>Stafford County Sheriff's Office</t>
  </si>
  <si>
    <t>VA0890000</t>
  </si>
  <si>
    <t>Surry County Sheriff''s Office</t>
  </si>
  <si>
    <t>VA0900000</t>
  </si>
  <si>
    <t>Sussex County Sheriff's Office</t>
  </si>
  <si>
    <t>VA0910000</t>
  </si>
  <si>
    <t>Tazewell County Sheriff's Office</t>
  </si>
  <si>
    <t>VA0920000</t>
  </si>
  <si>
    <t>Bluefield Police Department</t>
  </si>
  <si>
    <t>VA0920100</t>
  </si>
  <si>
    <t>Pocahontas Police Department</t>
  </si>
  <si>
    <t>VA0920200</t>
  </si>
  <si>
    <t>Richlands Police Department</t>
  </si>
  <si>
    <t>VA0920300</t>
  </si>
  <si>
    <t>Cedar Bluff Police Department</t>
  </si>
  <si>
    <t>VA0920500</t>
  </si>
  <si>
    <t>Warren County Sheriff's Office</t>
  </si>
  <si>
    <t>VA0930000</t>
  </si>
  <si>
    <t>Front Royal Police Department</t>
  </si>
  <si>
    <t>VA0930100</t>
  </si>
  <si>
    <t>Washington County Sheriff's Office</t>
  </si>
  <si>
    <t>VA0940000</t>
  </si>
  <si>
    <t>Abingdon Police Department</t>
  </si>
  <si>
    <t>VA0940100</t>
  </si>
  <si>
    <t>Damascus Police Department</t>
  </si>
  <si>
    <t>VA0940200</t>
  </si>
  <si>
    <t>Glade Spring Police Department</t>
  </si>
  <si>
    <t>VA0940300</t>
  </si>
  <si>
    <t>Westmoreland County Sheriff's Office</t>
  </si>
  <si>
    <t>VA0950000</t>
  </si>
  <si>
    <t>Colonial Beach Police Department</t>
  </si>
  <si>
    <t>VA0950100</t>
  </si>
  <si>
    <t>Wise County Sheriff's Office</t>
  </si>
  <si>
    <t>VA0960000</t>
  </si>
  <si>
    <t>Big Stone Gap Police Department</t>
  </si>
  <si>
    <t>VA0960200</t>
  </si>
  <si>
    <t>Coeburn Police Department</t>
  </si>
  <si>
    <t>VA0960300</t>
  </si>
  <si>
    <t>Wise Police Department</t>
  </si>
  <si>
    <t>VA0960600</t>
  </si>
  <si>
    <t>UVA's College At Wise Police</t>
  </si>
  <si>
    <t>VA0960700</t>
  </si>
  <si>
    <t>Wythe County Sheriff's Office</t>
  </si>
  <si>
    <t>VA0970000</t>
  </si>
  <si>
    <t>Wytheville Police Department</t>
  </si>
  <si>
    <t>VA0970100</t>
  </si>
  <si>
    <t>Rural Retreat Police Department</t>
  </si>
  <si>
    <t>VA0970300</t>
  </si>
  <si>
    <t>York - Poquoson Sheriff's Office</t>
  </si>
  <si>
    <t>VA0980000</t>
  </si>
  <si>
    <t>Poquoson Police Department</t>
  </si>
  <si>
    <t>VA0980100</t>
  </si>
  <si>
    <t>Alexandria Police Department</t>
  </si>
  <si>
    <t>VA0990000</t>
  </si>
  <si>
    <t>Alexandria City Sheriff's Office</t>
  </si>
  <si>
    <t>VA0990100</t>
  </si>
  <si>
    <t>Bristol Police Department</t>
  </si>
  <si>
    <t>VA1000000</t>
  </si>
  <si>
    <t>Buena Vista Police Department</t>
  </si>
  <si>
    <t>VA1010000</t>
  </si>
  <si>
    <t>Charlottesville Police Department</t>
  </si>
  <si>
    <t>VA1020000</t>
  </si>
  <si>
    <t>Chesapeake Police Department</t>
  </si>
  <si>
    <t>VA1030000</t>
  </si>
  <si>
    <t>Chesapeake City Sheriff's Office</t>
  </si>
  <si>
    <t>VA1030100</t>
  </si>
  <si>
    <t>Clifton Forge Police Department</t>
  </si>
  <si>
    <t>VA1040000</t>
  </si>
  <si>
    <t>Colonial Heights Police Department</t>
  </si>
  <si>
    <t>VA1050000</t>
  </si>
  <si>
    <t>Colonial Heights City Sheriff's Office</t>
  </si>
  <si>
    <t>VA1050100</t>
  </si>
  <si>
    <t>Covington Police Department</t>
  </si>
  <si>
    <t>VA1060000</t>
  </si>
  <si>
    <t>Danville Police Department</t>
  </si>
  <si>
    <t>VA1070000</t>
  </si>
  <si>
    <t>Fairfax City Police Department</t>
  </si>
  <si>
    <t>VA1075000</t>
  </si>
  <si>
    <t>Falls Church Police Department</t>
  </si>
  <si>
    <t>VA1080000</t>
  </si>
  <si>
    <t>Falls Church City Sheriff's Office</t>
  </si>
  <si>
    <t>VA1080100</t>
  </si>
  <si>
    <t>Franklin Police Department</t>
  </si>
  <si>
    <t>VA1085000</t>
  </si>
  <si>
    <t>Fredericksburg Police Department</t>
  </si>
  <si>
    <t>VA1090000</t>
  </si>
  <si>
    <t>University Of Mary Washington Police Department</t>
  </si>
  <si>
    <t>VA1090100</t>
  </si>
  <si>
    <t>Fredericksburg City Sheriff's Office</t>
  </si>
  <si>
    <t>VA1090200</t>
  </si>
  <si>
    <t>Galax Police Department</t>
  </si>
  <si>
    <t>VA1100000</t>
  </si>
  <si>
    <t>Hampton Police Division</t>
  </si>
  <si>
    <t>VA1110000</t>
  </si>
  <si>
    <t>Harrisonburg Police Department</t>
  </si>
  <si>
    <t>VA1120000</t>
  </si>
  <si>
    <t>Hopewell Police Department</t>
  </si>
  <si>
    <t>VA1130000</t>
  </si>
  <si>
    <t>Hopewell City Sheriff's Office</t>
  </si>
  <si>
    <t>VA1130100</t>
  </si>
  <si>
    <t>Lynchburg Police Department</t>
  </si>
  <si>
    <t>VA1140000</t>
  </si>
  <si>
    <t>Liberty University Police Department</t>
  </si>
  <si>
    <t>VA114029E</t>
  </si>
  <si>
    <t>Central Virginia Community College Police</t>
  </si>
  <si>
    <t>VA114039E</t>
  </si>
  <si>
    <t>Martinsville Police Department</t>
  </si>
  <si>
    <t>VA1150000</t>
  </si>
  <si>
    <t>Newport News City Sheriff's Office</t>
  </si>
  <si>
    <t>VA1160200</t>
  </si>
  <si>
    <t>Virginia Marine Police Department</t>
  </si>
  <si>
    <t>VA1160300</t>
  </si>
  <si>
    <t>Christopher Newport University Police Department</t>
  </si>
  <si>
    <t>VA1160400</t>
  </si>
  <si>
    <t>Norfolk Police Department</t>
  </si>
  <si>
    <t>VA1170000</t>
  </si>
  <si>
    <t>Chesapeake Bay Bridge-Tunnel Police Department</t>
  </si>
  <si>
    <t>VA1170200</t>
  </si>
  <si>
    <t>Norfolk State University Police Department</t>
  </si>
  <si>
    <t>VA1170400</t>
  </si>
  <si>
    <t>Norton Police Department</t>
  </si>
  <si>
    <t>VA1180000</t>
  </si>
  <si>
    <t>Petersburg Bureau Of Police</t>
  </si>
  <si>
    <t>VA1190000</t>
  </si>
  <si>
    <t>Petersburg City Sheriff's Office</t>
  </si>
  <si>
    <t>VA1190100</t>
  </si>
  <si>
    <t>Virginia State University Police Department</t>
  </si>
  <si>
    <t>VA1190200</t>
  </si>
  <si>
    <t>Portsmouth Police Department</t>
  </si>
  <si>
    <t>VA1200000</t>
  </si>
  <si>
    <t>Portsmouth City Sheriff's Office</t>
  </si>
  <si>
    <t>VA1200100</t>
  </si>
  <si>
    <t>Radford City Police Department</t>
  </si>
  <si>
    <t>VA1210000</t>
  </si>
  <si>
    <t>Richmond Police Department</t>
  </si>
  <si>
    <t>VA1220000</t>
  </si>
  <si>
    <t>Division of Capitol Police</t>
  </si>
  <si>
    <t>VA1220300</t>
  </si>
  <si>
    <t>Richmond International Airport Police</t>
  </si>
  <si>
    <t>VA1220400</t>
  </si>
  <si>
    <t>Virginia Department of Wildlife Resources</t>
  </si>
  <si>
    <t>VA1220500</t>
  </si>
  <si>
    <t>Department of Conservation and Recreation</t>
  </si>
  <si>
    <t>VA1221000</t>
  </si>
  <si>
    <t>Roanoke City Police Department</t>
  </si>
  <si>
    <t>VA1230000</t>
  </si>
  <si>
    <t>Roanoke City Sheriff's Office</t>
  </si>
  <si>
    <t>VA1230100</t>
  </si>
  <si>
    <t>South Boston Police Department</t>
  </si>
  <si>
    <t>VA1240000</t>
  </si>
  <si>
    <t>Staunton Police Department</t>
  </si>
  <si>
    <t>VA1260000</t>
  </si>
  <si>
    <t>Staunton Sheriff's Office</t>
  </si>
  <si>
    <t>VA1260100</t>
  </si>
  <si>
    <t>Suffolk Police Department</t>
  </si>
  <si>
    <t>VA1270000</t>
  </si>
  <si>
    <t>Suffolk City Sheriff's Office</t>
  </si>
  <si>
    <t>VA1270100</t>
  </si>
  <si>
    <t>Virginia Beach Police Department</t>
  </si>
  <si>
    <t>VA1280000</t>
  </si>
  <si>
    <t>Virginia Beach City Sheriff's Office</t>
  </si>
  <si>
    <t>VA1280100</t>
  </si>
  <si>
    <t>Regent University Police Department</t>
  </si>
  <si>
    <t>VA1280300</t>
  </si>
  <si>
    <t>Waynesboro Police Department</t>
  </si>
  <si>
    <t>VA1290000</t>
  </si>
  <si>
    <t>Williamsburg Police Department</t>
  </si>
  <si>
    <t>VA1300000</t>
  </si>
  <si>
    <t>William and Mary Police Department</t>
  </si>
  <si>
    <t>VA1300100</t>
  </si>
  <si>
    <t>Radford University Police Department</t>
  </si>
  <si>
    <t>VA1300200</t>
  </si>
  <si>
    <t>VCU Police Department</t>
  </si>
  <si>
    <t>VA1300300</t>
  </si>
  <si>
    <t>University Of Richmond Police Department</t>
  </si>
  <si>
    <t>VA1300400</t>
  </si>
  <si>
    <t>Virginia Port Authority</t>
  </si>
  <si>
    <t>VA1300500</t>
  </si>
  <si>
    <t>Old Dominion University Police Department</t>
  </si>
  <si>
    <t>VA1300700</t>
  </si>
  <si>
    <t>Norfolk Airport Authority Police Department</t>
  </si>
  <si>
    <t>VA1300900</t>
  </si>
  <si>
    <t>Winchester Police Department</t>
  </si>
  <si>
    <t>VA1310000</t>
  </si>
  <si>
    <t>Winchester City Sheriff's Office</t>
  </si>
  <si>
    <t>VA1310100</t>
  </si>
  <si>
    <t>Aquia Harbour Police Department</t>
  </si>
  <si>
    <t>VAAHPD000</t>
  </si>
  <si>
    <t>Department Of Motor Vehicles Law Enforcement</t>
  </si>
  <si>
    <t>VADMVRH00</t>
  </si>
  <si>
    <t>Washington Metro Area Transit PD</t>
  </si>
  <si>
    <t>VAMTP0000</t>
  </si>
  <si>
    <t>Metropolitan Washington Airports Authority Police</t>
  </si>
  <si>
    <t>VAMWA0000</t>
  </si>
  <si>
    <t>VSP Division 1</t>
  </si>
  <si>
    <t>VAVSP0100</t>
  </si>
  <si>
    <t>VSP Division 2</t>
  </si>
  <si>
    <t>VAVSP0200</t>
  </si>
  <si>
    <t>VSP Division 3</t>
  </si>
  <si>
    <t>VAVSP0300</t>
  </si>
  <si>
    <t>VSP Division 4</t>
  </si>
  <si>
    <t>VAVSP0400</t>
  </si>
  <si>
    <t>VSP Division 5</t>
  </si>
  <si>
    <t>VAVSP0500</t>
  </si>
  <si>
    <t>VSP Division 6</t>
  </si>
  <si>
    <t>VAVSP0600</t>
  </si>
  <si>
    <t>VSP Division 7</t>
  </si>
  <si>
    <t>VAVSP0700</t>
  </si>
  <si>
    <t>Charlottesville City Sheriff's Office</t>
  </si>
  <si>
    <t>VA1020100</t>
  </si>
  <si>
    <t>Piedmont Virginia Community College Campus Police</t>
  </si>
  <si>
    <t>VA1020300</t>
  </si>
  <si>
    <t>Virginia Peninsula Community College Police</t>
  </si>
  <si>
    <t>VA1110300</t>
  </si>
  <si>
    <t>Hampton University Police Dept</t>
  </si>
  <si>
    <t>VA1110400</t>
  </si>
  <si>
    <t>Norfolk Sheriff's Office</t>
  </si>
  <si>
    <t>VA1170300</t>
  </si>
  <si>
    <t>Norton Sheriff's Office</t>
  </si>
  <si>
    <t>VA1180100</t>
  </si>
  <si>
    <t>APIackstone Police Department</t>
  </si>
  <si>
    <t>APIuefield Police Department</t>
  </si>
  <si>
    <t>Cedar APIuff Police Department</t>
  </si>
  <si>
    <t>Black vs. White (all non-Hispanic)</t>
  </si>
  <si>
    <t>Hispanic vs. non-Hispanic White</t>
  </si>
  <si>
    <t>Asian or Pacific Islander vs. White (all non-Hispanic)</t>
  </si>
  <si>
    <t>Native American vs. White (all non-Hispanic)</t>
  </si>
  <si>
    <t>Agencies</t>
  </si>
  <si>
    <t>Agencies with statistically significant chi-square test and overrepresentation of the minority group among arrestees</t>
  </si>
  <si>
    <t>description</t>
  </si>
  <si>
    <t>Agency Name</t>
  </si>
  <si>
    <t>White driver Stops</t>
  </si>
  <si>
    <t>Native driver Stops</t>
  </si>
  <si>
    <t>White observed arrests</t>
  </si>
  <si>
    <t>White
observed No Arrest</t>
  </si>
  <si>
    <t>Native observed Arrests</t>
  </si>
  <si>
    <t>Native observed No Arrest</t>
  </si>
  <si>
    <t>White expected Arrests</t>
  </si>
  <si>
    <t>White expected No Arrests</t>
  </si>
  <si>
    <t>Native expected Arrestts</t>
  </si>
  <si>
    <t>Native expected No Arrests</t>
  </si>
  <si>
    <t>Native residual Arrests</t>
  </si>
  <si>
    <t>100* (Native resid arrest/ 
Native exp arrest)</t>
  </si>
  <si>
    <t>Agencies not eligible for chi-square testing (too few arrests)</t>
  </si>
  <si>
    <t>Agencies with Statistically significant results, Black Drivers OVER-represented</t>
  </si>
  <si>
    <t>Asian driver Stops</t>
  </si>
  <si>
    <t>Asian observed Arrests</t>
  </si>
  <si>
    <t>Asian observed No Arrest</t>
  </si>
  <si>
    <t>Asian expected Arrestts</t>
  </si>
  <si>
    <t>Asian expected No Arrests</t>
  </si>
  <si>
    <t>Asian residual Arrests</t>
  </si>
  <si>
    <t>100* (Asian resid arrest/ 
Asian exp arrest)</t>
  </si>
  <si>
    <t>Agencies with results NOT Statistically significant for Asian/API Drivers Over or Under-representation</t>
  </si>
  <si>
    <t>BIacksburg Police Department</t>
  </si>
  <si>
    <t>Hispanic driver Stops</t>
  </si>
  <si>
    <t>Hispanic observed Arrests</t>
  </si>
  <si>
    <t>Hispanic observed No Arrest</t>
  </si>
  <si>
    <t>Hispanic expected Arrestts</t>
  </si>
  <si>
    <t>Hispanic expected No Arrests</t>
  </si>
  <si>
    <t>Hispanic residual Arrests</t>
  </si>
  <si>
    <t>100* (Hispanic resid arrest/ 
Hispanic exp arrest)</t>
  </si>
  <si>
    <t>Agencies with Statistically significant results, Hispanic Drivers OVER-represented</t>
  </si>
  <si>
    <t>Agencies with results NOT Statistically significant for Hispanic Drivers Over or Under-representation</t>
  </si>
  <si>
    <t>Black driver Stops</t>
  </si>
  <si>
    <t>Black observed Arrests</t>
  </si>
  <si>
    <t>Black observed No Arrest</t>
  </si>
  <si>
    <t>Black expected Arrestts</t>
  </si>
  <si>
    <t>Black expected No Arrests</t>
  </si>
  <si>
    <t>Black residual Arrests</t>
  </si>
  <si>
    <t>100* (Black resid arrest/ 
Black exp arrest)</t>
  </si>
  <si>
    <t>Agencies with results NOT Statistically significant for Black Drivers Over or Under-representation</t>
  </si>
  <si>
    <t>Residual Testing Results for Arrests</t>
  </si>
  <si>
    <r>
      <t>Agencies eligible for chi-square test</t>
    </r>
    <r>
      <rPr>
        <vertAlign val="superscript"/>
        <sz val="10"/>
        <color theme="1"/>
        <rFont val="Calibri"/>
        <family val="2"/>
      </rPr>
      <t>1</t>
    </r>
  </si>
  <si>
    <r>
      <t>Agencies with statistically significant chi-square test</t>
    </r>
    <r>
      <rPr>
        <vertAlign val="superscript"/>
        <sz val="10"/>
        <color theme="1"/>
        <rFont val="Calibri"/>
        <family val="2"/>
      </rPr>
      <t>2</t>
    </r>
  </si>
  <si>
    <r>
      <rPr>
        <vertAlign val="superscript"/>
        <sz val="10"/>
        <color theme="1"/>
        <rFont val="Calibri"/>
        <family val="2"/>
      </rPr>
      <t>1</t>
    </r>
    <r>
      <rPr>
        <sz val="10"/>
        <color theme="1"/>
        <rFont val="Calibri"/>
        <family val="2"/>
      </rPr>
      <t xml:space="preserve"> Agencies were eligible for chi-square testing if five or more stops with searches and five or more stops without searches were expected for White drivers and the minority group, respectively. This is a standard procedural requirement for chi-square tests based on a 2x2 contingency table.
</t>
    </r>
    <r>
      <rPr>
        <vertAlign val="superscript"/>
        <sz val="10"/>
        <color theme="1"/>
        <rFont val="Calibri"/>
        <family val="2"/>
      </rPr>
      <t>2</t>
    </r>
    <r>
      <rPr>
        <sz val="10"/>
        <color theme="1"/>
        <rFont val="Calibri"/>
        <family val="2"/>
      </rPr>
      <t xml:space="preserve"> A p-value of less than 0.01 was considered statistically significant. In this context, statistical significance indicates that the distribution of stops between White and minority group drivers would be unlikely to occur by chance if search subjects were selected at random from all drivers stopped by the agency.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</si>
</sst>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000"/>
    <numFmt numFmtId="167" formatCode="0.00000000"/>
  </numFmts>
  <fonts count="10" x14ac:knownFonts="1">
    <font>
      <sz val="12"/>
      <color theme="1"/>
      <name val="Arial"/>
      <family val="2"/>
    </font>
    <font>
      <sz val="12"/>
      <color theme="1"/>
      <name val="Arial"/>
      <family val="2"/>
    </font>
    <font>
      <sz val="12"/>
      <color theme="1"/>
      <name val="Calibri"/>
      <family val="2"/>
    </font>
    <font>
      <sz val="10"/>
      <color theme="1"/>
      <name val="Calibri"/>
      <family val="2"/>
    </font>
    <font>
      <b/>
      <sz val="10"/>
      <color theme="1"/>
      <name val="Calibri"/>
      <family val="2"/>
    </font>
    <font>
      <b/>
      <u/>
      <sz val="12"/>
      <color theme="1"/>
      <name val="Calibri"/>
      <family val="2"/>
    </font>
    <font>
      <b/>
      <sz val="12"/>
      <color theme="1"/>
      <name val="Calibri"/>
      <family val="2"/>
    </font>
    <font>
      <sz val="11"/>
      <color theme="1"/>
      <name val="Calibri"/>
      <family val="2"/>
    </font>
    <font>
      <b/>
      <sz val="14"/>
      <color theme="1"/>
      <name val="Calibri"/>
      <family val="2"/>
    </font>
    <font>
      <vertAlign val="superscript"/>
      <sz val="10"/>
      <color theme="1"/>
      <name val="Calibri"/>
      <family val="2"/>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applyAlignment="1">
      <alignment wrapText="1"/>
    </xf>
    <xf numFmtId="3" fontId="3" fillId="0" borderId="0" xfId="0" applyNumberFormat="1" applyFont="1" applyAlignment="1">
      <alignment horizontal="right"/>
    </xf>
    <xf numFmtId="0" fontId="3" fillId="0" borderId="0" xfId="0" applyFont="1" applyAlignment="1">
      <alignment horizontal="center"/>
    </xf>
    <xf numFmtId="0" fontId="3" fillId="0" borderId="0" xfId="0" applyFont="1" applyAlignment="1">
      <alignment horizontal="right"/>
    </xf>
    <xf numFmtId="0" fontId="3" fillId="0" borderId="0" xfId="0" applyFont="1"/>
    <xf numFmtId="0" fontId="3" fillId="0" borderId="0" xfId="0" applyFont="1" applyAlignment="1">
      <alignment horizontal="left"/>
    </xf>
    <xf numFmtId="3" fontId="3" fillId="0" borderId="0" xfId="0" applyNumberFormat="1" applyFont="1" applyAlignment="1">
      <alignment horizontal="left"/>
    </xf>
    <xf numFmtId="164" fontId="3" fillId="0" borderId="0" xfId="0" applyNumberFormat="1" applyFont="1"/>
    <xf numFmtId="4" fontId="3" fillId="0" borderId="0" xfId="0" applyNumberFormat="1" applyFont="1"/>
    <xf numFmtId="165" fontId="3" fillId="0" borderId="0" xfId="0" applyNumberFormat="1" applyFont="1"/>
    <xf numFmtId="3" fontId="3" fillId="0" borderId="0" xfId="0" applyNumberFormat="1" applyFont="1"/>
    <xf numFmtId="0" fontId="4" fillId="2" borderId="0" xfId="0" applyFont="1" applyFill="1" applyAlignment="1">
      <alignment horizontal="center" wrapText="1"/>
    </xf>
    <xf numFmtId="3" fontId="4" fillId="2" borderId="0" xfId="0" applyNumberFormat="1" applyFont="1" applyFill="1" applyAlignment="1">
      <alignment horizontal="center" wrapText="1"/>
    </xf>
    <xf numFmtId="2" fontId="4" fillId="2" borderId="0" xfId="0" applyNumberFormat="1" applyFont="1" applyFill="1" applyAlignment="1">
      <alignment horizontal="center" wrapText="1"/>
    </xf>
    <xf numFmtId="166" fontId="4" fillId="2" borderId="0" xfId="0" applyNumberFormat="1" applyFont="1" applyFill="1" applyAlignment="1">
      <alignment horizontal="center" wrapText="1"/>
    </xf>
    <xf numFmtId="0" fontId="4" fillId="2" borderId="0" xfId="0" applyFont="1" applyFill="1" applyAlignment="1">
      <alignment horizontal="left" wrapText="1"/>
    </xf>
    <xf numFmtId="0" fontId="4" fillId="0" borderId="0" xfId="0" applyFont="1" applyAlignment="1">
      <alignment horizontal="center"/>
    </xf>
    <xf numFmtId="0" fontId="5" fillId="0" borderId="0" xfId="0" applyFont="1"/>
    <xf numFmtId="3" fontId="3" fillId="0" borderId="0" xfId="1" applyNumberFormat="1" applyFont="1" applyAlignment="1">
      <alignment horizontal="right"/>
    </xf>
    <xf numFmtId="166" fontId="3" fillId="0" borderId="0" xfId="0" applyNumberFormat="1" applyFont="1" applyAlignment="1">
      <alignment horizontal="right"/>
    </xf>
    <xf numFmtId="167" fontId="3" fillId="0" borderId="0" xfId="0" applyNumberFormat="1" applyFont="1" applyAlignment="1">
      <alignment horizontal="right"/>
    </xf>
    <xf numFmtId="0" fontId="4" fillId="0" borderId="0" xfId="0" applyFont="1" applyFill="1" applyAlignment="1">
      <alignment horizontal="center" wrapText="1"/>
    </xf>
    <xf numFmtId="3" fontId="4" fillId="0" borderId="0" xfId="0" applyNumberFormat="1" applyFont="1" applyFill="1" applyAlignment="1">
      <alignment horizontal="center" wrapText="1"/>
    </xf>
    <xf numFmtId="2" fontId="4" fillId="0" borderId="0" xfId="0" applyNumberFormat="1" applyFont="1" applyFill="1" applyAlignment="1">
      <alignment horizontal="center" wrapText="1"/>
    </xf>
    <xf numFmtId="166" fontId="4" fillId="0" borderId="0" xfId="0" applyNumberFormat="1" applyFont="1" applyFill="1" applyAlignment="1">
      <alignment horizontal="center" wrapText="1"/>
    </xf>
    <xf numFmtId="0" fontId="4" fillId="0" borderId="0" xfId="0" applyFont="1" applyFill="1" applyAlignment="1">
      <alignment horizontal="left" wrapText="1"/>
    </xf>
    <xf numFmtId="0" fontId="4" fillId="0" borderId="0" xfId="0" applyFont="1" applyFill="1" applyAlignment="1">
      <alignment horizontal="center"/>
    </xf>
    <xf numFmtId="3" fontId="5" fillId="0" borderId="0" xfId="0" applyNumberFormat="1" applyFont="1" applyAlignment="1">
      <alignment horizontal="right"/>
    </xf>
    <xf numFmtId="3" fontId="5" fillId="0" borderId="0" xfId="1" applyNumberFormat="1" applyFont="1" applyFill="1" applyAlignment="1">
      <alignment horizontal="right"/>
    </xf>
    <xf numFmtId="3" fontId="6" fillId="0" borderId="0" xfId="0" applyNumberFormat="1" applyFont="1"/>
    <xf numFmtId="0" fontId="6" fillId="0" borderId="0" xfId="0" applyFont="1" applyAlignment="1">
      <alignment horizontal="center"/>
    </xf>
    <xf numFmtId="0" fontId="6" fillId="0" borderId="0" xfId="0" applyFont="1"/>
    <xf numFmtId="2" fontId="3" fillId="0" borderId="0" xfId="0" applyNumberFormat="1" applyFont="1"/>
    <xf numFmtId="166" fontId="6" fillId="0" borderId="0" xfId="0" applyNumberFormat="1" applyFont="1" applyAlignment="1">
      <alignment horizontal="right"/>
    </xf>
    <xf numFmtId="0" fontId="6" fillId="0" borderId="0" xfId="0" applyFont="1" applyAlignment="1">
      <alignment horizontal="right"/>
    </xf>
    <xf numFmtId="3" fontId="7" fillId="0" borderId="0" xfId="0" applyNumberFormat="1" applyFont="1" applyAlignment="1">
      <alignment horizontal="right"/>
    </xf>
    <xf numFmtId="0" fontId="7" fillId="0" borderId="0" xfId="0" applyFont="1" applyAlignment="1">
      <alignment horizontal="center"/>
    </xf>
    <xf numFmtId="0" fontId="7" fillId="0" borderId="0" xfId="0" applyFont="1"/>
    <xf numFmtId="0" fontId="7" fillId="0" borderId="0" xfId="0" applyFont="1" applyAlignment="1">
      <alignment horizontal="left"/>
    </xf>
    <xf numFmtId="3" fontId="7" fillId="0" borderId="0" xfId="0" applyNumberFormat="1" applyFont="1" applyAlignment="1">
      <alignment horizontal="left"/>
    </xf>
    <xf numFmtId="164" fontId="7" fillId="0" borderId="0" xfId="0" applyNumberFormat="1" applyFont="1"/>
    <xf numFmtId="4" fontId="7" fillId="0" borderId="0" xfId="0" applyNumberFormat="1" applyFont="1"/>
    <xf numFmtId="165" fontId="7" fillId="0" borderId="0" xfId="0" applyNumberFormat="1" applyFont="1"/>
    <xf numFmtId="0" fontId="8" fillId="0" borderId="0" xfId="0" applyFont="1"/>
    <xf numFmtId="0" fontId="3" fillId="2" borderId="0" xfId="0" applyFont="1" applyFill="1"/>
    <xf numFmtId="0" fontId="3" fillId="2" borderId="0" xfId="0" applyFont="1" applyFill="1" applyAlignment="1">
      <alignment horizontal="center"/>
    </xf>
    <xf numFmtId="0" fontId="3" fillId="2" borderId="0" xfId="0" applyFont="1" applyFill="1" applyAlignment="1">
      <alignment horizontal="right" wrapText="1"/>
    </xf>
    <xf numFmtId="0" fontId="3" fillId="0" borderId="0" xfId="0" applyFont="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C4239-F625-4C6E-8153-DB9BEFAED0B0}">
  <dimension ref="A1:E8"/>
  <sheetViews>
    <sheetView tabSelected="1" workbookViewId="0">
      <selection activeCell="A15" sqref="A15"/>
    </sheetView>
  </sheetViews>
  <sheetFormatPr defaultRowHeight="15.75" x14ac:dyDescent="0.25"/>
  <cols>
    <col min="1" max="1" width="35" style="1" bestFit="1" customWidth="1"/>
    <col min="2" max="2" width="6.77734375" style="1" bestFit="1" customWidth="1"/>
    <col min="3" max="3" width="24.5546875" style="1" bestFit="1" customWidth="1"/>
    <col min="4" max="4" width="24" style="1" bestFit="1" customWidth="1"/>
    <col min="5" max="5" width="25.88671875" style="1" customWidth="1"/>
    <col min="6" max="16384" width="8.88671875" style="1"/>
  </cols>
  <sheetData>
    <row r="1" spans="1:5" s="45" customFormat="1" ht="18.75" x14ac:dyDescent="0.3">
      <c r="A1" s="45" t="s">
        <v>668</v>
      </c>
    </row>
    <row r="2" spans="1:5" s="6" customFormat="1" ht="38.25" x14ac:dyDescent="0.2">
      <c r="A2" s="46"/>
      <c r="B2" s="47" t="s">
        <v>624</v>
      </c>
      <c r="C2" s="48" t="s">
        <v>669</v>
      </c>
      <c r="D2" s="48" t="s">
        <v>670</v>
      </c>
      <c r="E2" s="48" t="s">
        <v>625</v>
      </c>
    </row>
    <row r="3" spans="1:5" s="6" customFormat="1" ht="12.75" x14ac:dyDescent="0.2">
      <c r="A3" s="6" t="s">
        <v>620</v>
      </c>
      <c r="B3" s="4">
        <v>306</v>
      </c>
      <c r="C3" s="5">
        <f>COUNTIFS('Black - Arrests'!A3:A314,"&lt;&gt;null",'Black - Arrests'!O3:O314,"=eligible for chi-square test")</f>
        <v>65</v>
      </c>
      <c r="D3" s="5">
        <f>COUNTIFS('Black - Arrests'!A3:A314,"&lt;&gt;null",'Black - Arrests'!O3:O314,"=eligible for chi-square test",'Black - Arrests'!Q3:Q314,"&lt;0.01")</f>
        <v>16</v>
      </c>
      <c r="E3" s="5">
        <f>COUNTIFS('Black - Arrests'!A3:A314,"&lt;&gt;null",'Black - Arrests'!O3:O314,"=eligible for chi-square test",'Black - Arrests'!Q3:Q314,"&lt;0.01",'Black - Arrests'!M3:M314,"&gt;0")</f>
        <v>16</v>
      </c>
    </row>
    <row r="4" spans="1:5" s="6" customFormat="1" ht="12.75" x14ac:dyDescent="0.2">
      <c r="A4" s="2" t="s">
        <v>621</v>
      </c>
      <c r="B4" s="4">
        <f>COUNTIFS('Hisp - Arrests'!A3:A308,"&lt;&gt;null")</f>
        <v>306</v>
      </c>
      <c r="C4" s="5">
        <f>COUNTIFS('Hisp - Arrests'!A3:A308,"&lt;&gt;null",'Hisp - Arrests'!O3:O308,"=eligible for chi-square test")</f>
        <v>29</v>
      </c>
      <c r="D4" s="5">
        <f>COUNTIFS('Hisp - Arrests'!A3:A308,"&lt;&gt;null",'Hisp - Arrests'!O3:O308,"=eligible for chi-square test",'Hisp - Arrests'!Q3:Q308,"&lt;0.01")</f>
        <v>16</v>
      </c>
      <c r="E4" s="5">
        <f>COUNTIFS('Hisp - Arrests'!A3:A308,"&lt;&gt;null",'Hisp - Arrests'!O3:O308,"=eligible for chi-square test",'Hisp - Arrests'!Q3:Q308,"&lt;0.01",'Hisp - Arrests'!M3:M308,"&gt;0")</f>
        <v>16</v>
      </c>
    </row>
    <row r="5" spans="1:5" s="6" customFormat="1" ht="12.75" x14ac:dyDescent="0.2">
      <c r="A5" s="2" t="s">
        <v>622</v>
      </c>
      <c r="B5" s="4">
        <v>306</v>
      </c>
      <c r="C5" s="5">
        <f>COUNTIFS('API - Arrests'!A3:A313,"&lt;&gt;null",'API - Arrests'!O3:O313,"=eligible for chi-square test")</f>
        <v>6</v>
      </c>
      <c r="D5" s="5">
        <f>COUNTIFS('API - Arrests'!A3:A313,"&lt;&gt;null",'API - Arrests'!O3:O313,"=eligible for chi-square test",'API - Arrests'!Q3:Q313,"&lt;0.01")</f>
        <v>0</v>
      </c>
      <c r="E5" s="5">
        <f>COUNTIFS('API - Arrests'!A3:A313,"&lt;&gt;null",'API - Arrests'!O3:O313,"=eligible for chi-square test",'API - Arrests'!Q3:Q313,"&lt;0.01",'API - Arrests'!M3:M313,"&gt;0")</f>
        <v>0</v>
      </c>
    </row>
    <row r="6" spans="1:5" s="6" customFormat="1" ht="12.75" x14ac:dyDescent="0.2">
      <c r="A6" s="6" t="s">
        <v>623</v>
      </c>
      <c r="B6" s="4">
        <f>COUNTIFS('Native - Arrests'!A3:A308,"&lt;&gt;null")</f>
        <v>306</v>
      </c>
      <c r="C6" s="5">
        <f>COUNTIFS('Native - Arrests'!A3:A308,"&lt;&gt;null",'Native - Arrests'!O3:O308,"=eligible for chi-square test")</f>
        <v>0</v>
      </c>
      <c r="D6" s="5">
        <f>COUNTIFS('Native - Arrests'!A3:A308,"&lt;&gt;null",'Native - Arrests'!O3:O308,"=eligible for chi-square test",'Native - Arrests'!Q3:Q308,"&lt;0.01")</f>
        <v>0</v>
      </c>
      <c r="E6" s="5">
        <f>COUNTIFS('Native - Arrests'!A3:A308,"&lt;&gt;null",'Native - Arrests'!O3:O308,"=eligible for chi-square test",'Native - Arrests'!Q3:Q308,"&lt;0.01",'Native - Arrests'!M3:M308,"&gt;0")</f>
        <v>0</v>
      </c>
    </row>
    <row r="7" spans="1:5" s="6" customFormat="1" ht="12.75" x14ac:dyDescent="0.2">
      <c r="B7" s="5"/>
      <c r="C7" s="5"/>
      <c r="D7" s="5"/>
      <c r="E7" s="5"/>
    </row>
    <row r="8" spans="1:5" s="6" customFormat="1" ht="64.5" customHeight="1" x14ac:dyDescent="0.2">
      <c r="A8" s="49" t="s">
        <v>671</v>
      </c>
      <c r="B8" s="49"/>
      <c r="C8" s="49"/>
      <c r="D8" s="49"/>
      <c r="E8" s="49"/>
    </row>
  </sheetData>
  <mergeCells count="1">
    <mergeCell ref="A8:E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07291-1BB2-4947-8C1F-6BE7F380882B}">
  <dimension ref="A1:S314"/>
  <sheetViews>
    <sheetView topLeftCell="A49" zoomScaleNormal="100" workbookViewId="0">
      <selection activeCell="A11" sqref="A11"/>
    </sheetView>
  </sheetViews>
  <sheetFormatPr defaultColWidth="59.88671875" defaultRowHeight="15" x14ac:dyDescent="0.25"/>
  <cols>
    <col min="1" max="1" width="42.21875" style="39" customWidth="1"/>
    <col min="2" max="2" width="9.6640625" style="40" bestFit="1" customWidth="1"/>
    <col min="3" max="3" width="8.21875" style="41" customWidth="1"/>
    <col min="4" max="8" width="8.21875" style="37" customWidth="1"/>
    <col min="9" max="13" width="7.6640625" style="42" customWidth="1"/>
    <col min="14" max="14" width="16.77734375" style="43" customWidth="1"/>
    <col min="15" max="15" width="21.88671875" style="38" bestFit="1" customWidth="1"/>
    <col min="16" max="16" width="8" style="43" bestFit="1" customWidth="1"/>
    <col min="17" max="17" width="7.88671875" style="44" bestFit="1" customWidth="1"/>
    <col min="18" max="18" width="25.5546875" style="39" bestFit="1" customWidth="1"/>
    <col min="19" max="19" width="50.44140625" style="39" bestFit="1" customWidth="1"/>
    <col min="20" max="16384" width="59.88671875" style="39"/>
  </cols>
  <sheetData>
    <row r="1" spans="1:19" s="18" customFormat="1" ht="38.25" x14ac:dyDescent="0.2">
      <c r="A1" s="13" t="s">
        <v>627</v>
      </c>
      <c r="B1" s="13" t="s">
        <v>0</v>
      </c>
      <c r="C1" s="14" t="s">
        <v>628</v>
      </c>
      <c r="D1" s="14" t="s">
        <v>630</v>
      </c>
      <c r="E1" s="14" t="s">
        <v>631</v>
      </c>
      <c r="F1" s="14" t="s">
        <v>660</v>
      </c>
      <c r="G1" s="14" t="s">
        <v>661</v>
      </c>
      <c r="H1" s="14" t="s">
        <v>662</v>
      </c>
      <c r="I1" s="15" t="s">
        <v>634</v>
      </c>
      <c r="J1" s="16" t="s">
        <v>635</v>
      </c>
      <c r="K1" s="16" t="s">
        <v>663</v>
      </c>
      <c r="L1" s="16" t="s">
        <v>664</v>
      </c>
      <c r="M1" s="16" t="s">
        <v>665</v>
      </c>
      <c r="N1" s="16" t="s">
        <v>666</v>
      </c>
      <c r="O1" s="13" t="s">
        <v>1</v>
      </c>
      <c r="P1" s="13" t="s">
        <v>2</v>
      </c>
      <c r="Q1" s="13" t="s">
        <v>3</v>
      </c>
      <c r="R1" s="13" t="s">
        <v>4</v>
      </c>
      <c r="S1" s="17" t="s">
        <v>626</v>
      </c>
    </row>
    <row r="2" spans="1:19" s="33" customFormat="1" ht="21" customHeight="1" x14ac:dyDescent="0.25">
      <c r="A2" s="19" t="s">
        <v>641</v>
      </c>
      <c r="B2" s="29"/>
      <c r="C2" s="30"/>
      <c r="D2" s="29"/>
      <c r="E2" s="31"/>
      <c r="F2" s="31"/>
      <c r="G2" s="31"/>
      <c r="H2" s="31"/>
      <c r="I2" s="35"/>
      <c r="J2" s="35"/>
      <c r="K2" s="35"/>
      <c r="L2" s="35"/>
      <c r="M2" s="35"/>
      <c r="N2" s="32"/>
      <c r="O2" s="36"/>
      <c r="P2" s="36"/>
      <c r="Q2" s="32"/>
      <c r="R2" s="32"/>
    </row>
    <row r="3" spans="1:19" x14ac:dyDescent="0.25">
      <c r="A3" s="39" t="s">
        <v>185</v>
      </c>
      <c r="B3" s="40" t="s">
        <v>186</v>
      </c>
      <c r="C3" s="41">
        <v>4572</v>
      </c>
      <c r="D3" s="37">
        <v>15</v>
      </c>
      <c r="E3" s="37">
        <v>4557</v>
      </c>
      <c r="F3" s="37">
        <v>1903</v>
      </c>
      <c r="G3" s="37">
        <v>23</v>
      </c>
      <c r="H3" s="37">
        <v>1880</v>
      </c>
      <c r="I3" s="42">
        <f>(C3/SUM(C3,F3))*SUM(D3,G3)</f>
        <v>26.831814671814669</v>
      </c>
      <c r="J3" s="42">
        <f>(C3/SUM(C3,F3))*SUM(E3,H3)</f>
        <v>4545.1681853281852</v>
      </c>
      <c r="K3" s="42">
        <f>(F3/SUM(C3,F3))*SUM(D3,G3)</f>
        <v>11.168185328185327</v>
      </c>
      <c r="L3" s="42">
        <f>(F3/SUM(C3,F3))*SUM(E3,H3)</f>
        <v>1891.8318146718145</v>
      </c>
      <c r="M3" s="42">
        <f>G3-K3</f>
        <v>11.831814671814673</v>
      </c>
      <c r="N3" s="43">
        <f>100*(M3/K3)</f>
        <v>105.94214121746828</v>
      </c>
      <c r="O3" s="38" t="str">
        <f>IF(AND(I3&gt;=5,J3&gt;=5,K3&gt;=5,L3&gt;=5),"eligible for chi-square test","not eligible for chi-square test")</f>
        <v>eligible for chi-square test</v>
      </c>
      <c r="P3" s="43">
        <f>(((D3-I3)^2)/I3)+(((E3-J3)^2)/J3)+(((G3-K3)^2)/K3)+(((H3-L3)^2)/L3)</f>
        <v>17.857058418676356</v>
      </c>
      <c r="Q3" s="44">
        <f>_xlfn.CHISQ.DIST.RT(P3,1)</f>
        <v>2.381343348226436E-5</v>
      </c>
      <c r="R3" s="39" t="str">
        <f>IF(Q3&lt;0.01,"statistically significant at p&lt;0.01","not statistically significant at p&lt;0.01")</f>
        <v>statistically significant at p&lt;0.01</v>
      </c>
      <c r="S3" s="39" t="str">
        <f>IF(O3="not eligible for chi-square test","not eligible for chi-square testing",IF(Q3&gt;=0.01,"test results not statistically significant",IF(M3&lt;=0,"test results statistically significant, minority NOT overrepresented in arrests",IF(M3&gt;0,"test results statistically significant, minority overrepresented in arrests"))))</f>
        <v>test results statistically significant, minority overrepresented in arrests</v>
      </c>
    </row>
    <row r="4" spans="1:19" x14ac:dyDescent="0.25">
      <c r="A4" s="39" t="s">
        <v>593</v>
      </c>
      <c r="B4" s="40" t="s">
        <v>594</v>
      </c>
      <c r="C4" s="41">
        <v>25179</v>
      </c>
      <c r="D4" s="37">
        <v>107</v>
      </c>
      <c r="E4" s="37">
        <v>25072</v>
      </c>
      <c r="F4" s="37">
        <v>8126</v>
      </c>
      <c r="G4" s="37">
        <v>84</v>
      </c>
      <c r="H4" s="37">
        <v>8042</v>
      </c>
      <c r="I4" s="42">
        <f>(C4/SUM(C4,F4))*SUM(D4,G4)</f>
        <v>144.39840864735027</v>
      </c>
      <c r="J4" s="42">
        <f>(C4/SUM(C4,F4))*SUM(E4,H4)</f>
        <v>25034.60159135265</v>
      </c>
      <c r="K4" s="42">
        <f>(F4/SUM(C4,F4))*SUM(D4,G4)</f>
        <v>46.601591352649756</v>
      </c>
      <c r="L4" s="42">
        <f>(F4/SUM(C4,F4))*SUM(E4,H4)</f>
        <v>8079.3984086473502</v>
      </c>
      <c r="M4" s="42">
        <f>G4-K4</f>
        <v>37.398408647350244</v>
      </c>
      <c r="N4" s="43">
        <f>100*(M4/K4)</f>
        <v>80.251355290303366</v>
      </c>
      <c r="O4" s="38" t="str">
        <f>IF(AND(I4&gt;=5,J4&gt;=5,K4&gt;=5,L4&gt;=5),"eligible for chi-square test","not eligible for chi-square test")</f>
        <v>eligible for chi-square test</v>
      </c>
      <c r="P4" s="43">
        <f>(((D4-I4)^2)/I4)+(((E4-J4)^2)/J4)+(((G4-K4)^2)/K4)+(((H4-L4)^2)/L4)</f>
        <v>39.927696161853603</v>
      </c>
      <c r="Q4" s="44">
        <f>_xlfn.CHISQ.DIST.RT(P4,1)</f>
        <v>2.6353972244530936E-10</v>
      </c>
      <c r="R4" s="39" t="str">
        <f>IF(Q4&lt;0.01,"statistically significant at p&lt;0.01","not statistically significant at p&lt;0.01")</f>
        <v>statistically significant at p&lt;0.01</v>
      </c>
      <c r="S4" s="39" t="str">
        <f>IF(O4="not eligible for chi-square test","not eligible for chi-square testing",IF(Q4&gt;=0.01,"test results not statistically significant",IF(M4&lt;=0,"test results statistically significant, minority NOT overrepresented in arrests",IF(M4&gt;0,"test results statistically significant, minority overrepresented in arrests"))))</f>
        <v>test results statistically significant, minority overrepresented in arrests</v>
      </c>
    </row>
    <row r="5" spans="1:19" x14ac:dyDescent="0.25">
      <c r="A5" s="39" t="s">
        <v>109</v>
      </c>
      <c r="B5" s="40" t="s">
        <v>110</v>
      </c>
      <c r="C5" s="41">
        <v>22019</v>
      </c>
      <c r="D5" s="37">
        <v>298</v>
      </c>
      <c r="E5" s="37">
        <v>21721</v>
      </c>
      <c r="F5" s="37">
        <v>8576</v>
      </c>
      <c r="G5" s="37">
        <v>278</v>
      </c>
      <c r="H5" s="37">
        <v>8298</v>
      </c>
      <c r="I5" s="42">
        <f>(C5/SUM(C5,F5))*SUM(D5,G5)</f>
        <v>414.54302990684755</v>
      </c>
      <c r="J5" s="42">
        <f>(C5/SUM(C5,F5))*SUM(E5,H5)</f>
        <v>21604.456970093153</v>
      </c>
      <c r="K5" s="42">
        <f>(F5/SUM(C5,F5))*SUM(D5,G5)</f>
        <v>161.45697009315248</v>
      </c>
      <c r="L5" s="42">
        <f>(F5/SUM(C5,F5))*SUM(E5,H5)</f>
        <v>8414.5430299068485</v>
      </c>
      <c r="M5" s="42">
        <f>G5-K5</f>
        <v>116.54302990684752</v>
      </c>
      <c r="N5" s="43">
        <f>100*(M5/K5)</f>
        <v>72.182098945377277</v>
      </c>
      <c r="O5" s="38" t="str">
        <f>IF(AND(I5&gt;=5,J5&gt;=5,K5&gt;=5,L5&gt;=5),"eligible for chi-square test","not eligible for chi-square test")</f>
        <v>eligible for chi-square test</v>
      </c>
      <c r="P5" s="43">
        <f>(((D5-I5)^2)/I5)+(((E5-J5)^2)/J5)+(((G5-K5)^2)/K5)+(((H5-L5)^2)/L5)</f>
        <v>119.13048615259488</v>
      </c>
      <c r="Q5" s="44">
        <f>_xlfn.CHISQ.DIST.RT(P5,1)</f>
        <v>9.806187632819577E-28</v>
      </c>
      <c r="R5" s="39" t="str">
        <f>IF(Q5&lt;0.01,"statistically significant at p&lt;0.01","not statistically significant at p&lt;0.01")</f>
        <v>statistically significant at p&lt;0.01</v>
      </c>
      <c r="S5" s="39" t="str">
        <f>IF(O5="not eligible for chi-square test","not eligible for chi-square testing",IF(Q5&gt;=0.01,"test results not statistically significant",IF(M5&lt;=0,"test results statistically significant, minority NOT overrepresented in arrests",IF(M5&gt;0,"test results statistically significant, minority overrepresented in arrests"))))</f>
        <v>test results statistically significant, minority overrepresented in arrests</v>
      </c>
    </row>
    <row r="6" spans="1:19" x14ac:dyDescent="0.25">
      <c r="A6" s="39" t="s">
        <v>563</v>
      </c>
      <c r="B6" s="40" t="s">
        <v>564</v>
      </c>
      <c r="C6" s="41">
        <v>2666</v>
      </c>
      <c r="D6" s="37">
        <v>14</v>
      </c>
      <c r="E6" s="37">
        <v>2652</v>
      </c>
      <c r="F6" s="37">
        <v>1486</v>
      </c>
      <c r="G6" s="37">
        <v>21</v>
      </c>
      <c r="H6" s="37">
        <v>1465</v>
      </c>
      <c r="I6" s="42">
        <f>(C6/SUM(C6,F6))*SUM(D6,G6)</f>
        <v>22.473506743737957</v>
      </c>
      <c r="J6" s="42">
        <f>(C6/SUM(C6,F6))*SUM(E6,H6)</f>
        <v>2643.5264932562623</v>
      </c>
      <c r="K6" s="42">
        <f>(F6/SUM(C6,F6))*SUM(D6,G6)</f>
        <v>12.526493256262041</v>
      </c>
      <c r="L6" s="42">
        <f>(F6/SUM(C6,F6))*SUM(E6,H6)</f>
        <v>1473.473506743738</v>
      </c>
      <c r="M6" s="42">
        <f>G6-K6</f>
        <v>8.4735067437379588</v>
      </c>
      <c r="N6" s="43">
        <f>100*(M6/K6)</f>
        <v>67.644683714670279</v>
      </c>
      <c r="O6" s="38" t="str">
        <f>IF(AND(I6&gt;=5,J6&gt;=5,K6&gt;=5,L6&gt;=5),"eligible for chi-square test","not eligible for chi-square test")</f>
        <v>eligible for chi-square test</v>
      </c>
      <c r="P6" s="43">
        <f>(((D6-I6)^2)/I6)+(((E6-J6)^2)/J6)+(((G6-K6)^2)/K6)+(((H6-L6)^2)/L6)</f>
        <v>9.0026533440110494</v>
      </c>
      <c r="Q6" s="44">
        <f>_xlfn.CHISQ.DIST.RT(P6,1)</f>
        <v>2.695879211337052E-3</v>
      </c>
      <c r="R6" s="39" t="str">
        <f>IF(Q6&lt;0.01,"statistically significant at p&lt;0.01","not statistically significant at p&lt;0.01")</f>
        <v>statistically significant at p&lt;0.01</v>
      </c>
      <c r="S6" s="39" t="str">
        <f>IF(O6="not eligible for chi-square test","not eligible for chi-square testing",IF(Q6&gt;=0.01,"test results not statistically significant",IF(M6&lt;=0,"test results statistically significant, minority NOT overrepresented in arrests",IF(M6&gt;0,"test results statistically significant, minority overrepresented in arrests"))))</f>
        <v>test results statistically significant, minority overrepresented in arrests</v>
      </c>
    </row>
    <row r="7" spans="1:19" x14ac:dyDescent="0.25">
      <c r="A7" s="39" t="s">
        <v>601</v>
      </c>
      <c r="B7" s="40" t="s">
        <v>602</v>
      </c>
      <c r="C7" s="41">
        <v>25858</v>
      </c>
      <c r="D7" s="37">
        <v>61</v>
      </c>
      <c r="E7" s="37">
        <v>25797</v>
      </c>
      <c r="F7" s="37">
        <v>7765</v>
      </c>
      <c r="G7" s="37">
        <v>36</v>
      </c>
      <c r="H7" s="37">
        <v>7729</v>
      </c>
      <c r="I7" s="42">
        <f>(C7/SUM(C7,F7))*SUM(D7,G7)</f>
        <v>74.59851887101091</v>
      </c>
      <c r="J7" s="42">
        <f>(C7/SUM(C7,F7))*SUM(E7,H7)</f>
        <v>25783.401481128989</v>
      </c>
      <c r="K7" s="42">
        <f>(F7/SUM(C7,F7))*SUM(D7,G7)</f>
        <v>22.401481128989083</v>
      </c>
      <c r="L7" s="42">
        <f>(F7/SUM(C7,F7))*SUM(E7,H7)</f>
        <v>7742.598518871011</v>
      </c>
      <c r="M7" s="42">
        <f>G7-K7</f>
        <v>13.598518871010917</v>
      </c>
      <c r="N7" s="43">
        <f>100*(M7/K7)</f>
        <v>60.703659694239967</v>
      </c>
      <c r="O7" s="38" t="str">
        <f>IF(AND(I7&gt;=5,J7&gt;=5,K7&gt;=5,L7&gt;=5),"eligible for chi-square test","not eligible for chi-square test")</f>
        <v>eligible for chi-square test</v>
      </c>
      <c r="P7" s="43">
        <f>(((D7-I7)^2)/I7)+(((E7-J7)^2)/J7)+(((G7-K7)^2)/K7)+(((H7-L7)^2)/L7)</f>
        <v>10.76471985928373</v>
      </c>
      <c r="Q7" s="44">
        <f>_xlfn.CHISQ.DIST.RT(P7,1)</f>
        <v>1.0345322211212206E-3</v>
      </c>
      <c r="R7" s="39" t="str">
        <f>IF(Q7&lt;0.01,"statistically significant at p&lt;0.01","not statistically significant at p&lt;0.01")</f>
        <v>statistically significant at p&lt;0.01</v>
      </c>
      <c r="S7" s="39" t="str">
        <f>IF(O7="not eligible for chi-square test","not eligible for chi-square testing",IF(Q7&gt;=0.01,"test results not statistically significant",IF(M7&lt;=0,"test results statistically significant, minority NOT overrepresented in arrests",IF(M7&gt;0,"test results statistically significant, minority overrepresented in arrests"))))</f>
        <v>test results statistically significant, minority overrepresented in arrests</v>
      </c>
    </row>
    <row r="8" spans="1:19" x14ac:dyDescent="0.25">
      <c r="A8" s="39" t="s">
        <v>47</v>
      </c>
      <c r="B8" s="40" t="s">
        <v>48</v>
      </c>
      <c r="C8" s="41">
        <v>8114</v>
      </c>
      <c r="D8" s="37">
        <v>12</v>
      </c>
      <c r="E8" s="37">
        <v>8102</v>
      </c>
      <c r="F8" s="37">
        <v>8734</v>
      </c>
      <c r="G8" s="37">
        <v>44</v>
      </c>
      <c r="H8" s="37">
        <v>8690</v>
      </c>
      <c r="I8" s="42">
        <f>(C8/SUM(C8,F8))*SUM(D8,G8)</f>
        <v>26.969610636277302</v>
      </c>
      <c r="J8" s="42">
        <f>(C8/SUM(C8,F8))*SUM(E8,H8)</f>
        <v>8087.0303893637229</v>
      </c>
      <c r="K8" s="42">
        <f>(F8/SUM(C8,F8))*SUM(D8,G8)</f>
        <v>29.030389363722698</v>
      </c>
      <c r="L8" s="42">
        <f>(F8/SUM(C8,F8))*SUM(E8,H8)</f>
        <v>8704.9696106362771</v>
      </c>
      <c r="M8" s="42">
        <f>G8-K8</f>
        <v>14.969610636277302</v>
      </c>
      <c r="N8" s="43">
        <f>100*(M8/K8)</f>
        <v>51.565311263044258</v>
      </c>
      <c r="O8" s="38" t="str">
        <f>IF(AND(I8&gt;=5,J8&gt;=5,K8&gt;=5,L8&gt;=5),"eligible for chi-square test","not eligible for chi-square test")</f>
        <v>eligible for chi-square test</v>
      </c>
      <c r="P8" s="43">
        <f>(((D8-I8)^2)/I8)+(((E8-J8)^2)/J8)+(((G8-K8)^2)/K8)+(((H8-L8)^2)/L8)</f>
        <v>16.081532276835052</v>
      </c>
      <c r="Q8" s="44">
        <f>_xlfn.CHISQ.DIST.RT(P8,1)</f>
        <v>6.0672840934459943E-5</v>
      </c>
      <c r="R8" s="39" t="str">
        <f>IF(Q8&lt;0.01,"statistically significant at p&lt;0.01","not statistically significant at p&lt;0.01")</f>
        <v>statistically significant at p&lt;0.01</v>
      </c>
      <c r="S8" s="39" t="str">
        <f>IF(O8="not eligible for chi-square test","not eligible for chi-square testing",IF(Q8&gt;=0.01,"test results not statistically significant",IF(M8&lt;=0,"test results statistically significant, minority NOT overrepresented in arrests",IF(M8&gt;0,"test results statistically significant, minority overrepresented in arrests"))))</f>
        <v>test results statistically significant, minority overrepresented in arrests</v>
      </c>
    </row>
    <row r="9" spans="1:19" x14ac:dyDescent="0.25">
      <c r="A9" s="39" t="s">
        <v>395</v>
      </c>
      <c r="B9" s="40" t="s">
        <v>396</v>
      </c>
      <c r="C9" s="41">
        <v>4700</v>
      </c>
      <c r="D9" s="37">
        <v>32</v>
      </c>
      <c r="E9" s="37">
        <v>4668</v>
      </c>
      <c r="F9" s="37">
        <v>2161</v>
      </c>
      <c r="G9" s="37">
        <v>29</v>
      </c>
      <c r="H9" s="37">
        <v>2132</v>
      </c>
      <c r="I9" s="42">
        <f>(C9/SUM(C9,F9))*SUM(D9,G9)</f>
        <v>41.786911528931647</v>
      </c>
      <c r="J9" s="42">
        <f>(C9/SUM(C9,F9))*SUM(E9,H9)</f>
        <v>4658.2130884710687</v>
      </c>
      <c r="K9" s="42">
        <f>(F9/SUM(C9,F9))*SUM(D9,G9)</f>
        <v>19.213088471068357</v>
      </c>
      <c r="L9" s="42">
        <f>(F9/SUM(C9,F9))*SUM(E9,H9)</f>
        <v>2141.7869115289318</v>
      </c>
      <c r="M9" s="42">
        <f>G9-K9</f>
        <v>9.7869115289316433</v>
      </c>
      <c r="N9" s="43">
        <f>100*(M9/K9)</f>
        <v>50.938773033128257</v>
      </c>
      <c r="O9" s="38" t="str">
        <f>IF(AND(I9&gt;=5,J9&gt;=5,K9&gt;=5,L9&gt;=5),"eligible for chi-square test","not eligible for chi-square test")</f>
        <v>eligible for chi-square test</v>
      </c>
      <c r="P9" s="43">
        <f>(((D9-I9)^2)/I9)+(((E9-J9)^2)/J9)+(((G9-K9)^2)/K9)+(((H9-L9)^2)/L9)</f>
        <v>7.3428086407081103</v>
      </c>
      <c r="Q9" s="44">
        <f>_xlfn.CHISQ.DIST.RT(P9,1)</f>
        <v>6.7331558093936383E-3</v>
      </c>
      <c r="R9" s="39" t="str">
        <f>IF(Q9&lt;0.01,"statistically significant at p&lt;0.01","not statistically significant at p&lt;0.01")</f>
        <v>statistically significant at p&lt;0.01</v>
      </c>
      <c r="S9" s="39" t="str">
        <f>IF(O9="not eligible for chi-square test","not eligible for chi-square testing",IF(Q9&gt;=0.01,"test results not statistically significant",IF(M9&lt;=0,"test results statistically significant, minority NOT overrepresented in arrests",IF(M9&gt;0,"test results statistically significant, minority overrepresented in arrests"))))</f>
        <v>test results statistically significant, minority overrepresented in arrests</v>
      </c>
    </row>
    <row r="10" spans="1:19" x14ac:dyDescent="0.25">
      <c r="A10" s="39" t="s">
        <v>595</v>
      </c>
      <c r="B10" s="40" t="s">
        <v>596</v>
      </c>
      <c r="C10" s="41">
        <v>16479</v>
      </c>
      <c r="D10" s="37">
        <v>44</v>
      </c>
      <c r="E10" s="37">
        <v>16435</v>
      </c>
      <c r="F10" s="37">
        <v>7308</v>
      </c>
      <c r="G10" s="37">
        <v>38</v>
      </c>
      <c r="H10" s="37">
        <v>7270</v>
      </c>
      <c r="I10" s="42">
        <f>(C10/SUM(C10,F10))*SUM(D10,G10)</f>
        <v>56.807415815361338</v>
      </c>
      <c r="J10" s="42">
        <f>(C10/SUM(C10,F10))*SUM(E10,H10)</f>
        <v>16422.192584184639</v>
      </c>
      <c r="K10" s="42">
        <f>(F10/SUM(C10,F10))*SUM(D10,G10)</f>
        <v>25.192584184638669</v>
      </c>
      <c r="L10" s="42">
        <f>(F10/SUM(C10,F10))*SUM(E10,H10)</f>
        <v>7282.8074158153613</v>
      </c>
      <c r="M10" s="42">
        <f>G10-K10</f>
        <v>12.807415815361331</v>
      </c>
      <c r="N10" s="43">
        <f>100*(M10/K10)</f>
        <v>50.838039168569018</v>
      </c>
      <c r="O10" s="38" t="str">
        <f>IF(AND(I10&gt;=5,J10&gt;=5,K10&gt;=5,L10&gt;=5),"eligible for chi-square test","not eligible for chi-square test")</f>
        <v>eligible for chi-square test</v>
      </c>
      <c r="P10" s="43">
        <f>(((D10-I10)^2)/I10)+(((E10-J10)^2)/J10)+(((G10-K10)^2)/K10)+(((H10-L10)^2)/L10)</f>
        <v>9.431023630559574</v>
      </c>
      <c r="Q10" s="44">
        <f>_xlfn.CHISQ.DIST.RT(P10,1)</f>
        <v>2.1334517156990467E-3</v>
      </c>
      <c r="R10" s="39" t="str">
        <f>IF(Q10&lt;0.01,"statistically significant at p&lt;0.01","not statistically significant at p&lt;0.01")</f>
        <v>statistically significant at p&lt;0.01</v>
      </c>
      <c r="S10" s="39" t="str">
        <f>IF(O10="not eligible for chi-square test","not eligible for chi-square testing",IF(Q10&gt;=0.01,"test results not statistically significant",IF(M10&lt;=0,"test results statistically significant, minority NOT overrepresented in arrests",IF(M10&gt;0,"test results statistically significant, minority overrepresented in arrests"))))</f>
        <v>test results statistically significant, minority overrepresented in arrests</v>
      </c>
    </row>
    <row r="11" spans="1:19" x14ac:dyDescent="0.25">
      <c r="A11" s="39" t="s">
        <v>603</v>
      </c>
      <c r="B11" s="40" t="s">
        <v>604</v>
      </c>
      <c r="C11" s="41">
        <v>13777</v>
      </c>
      <c r="D11" s="37">
        <v>112</v>
      </c>
      <c r="E11" s="37">
        <v>13665</v>
      </c>
      <c r="F11" s="37">
        <v>9998</v>
      </c>
      <c r="G11" s="37">
        <v>186</v>
      </c>
      <c r="H11" s="37">
        <v>9812</v>
      </c>
      <c r="I11" s="42">
        <f>(C11/SUM(C11,F11))*SUM(D11,G11)</f>
        <v>172.68332281808622</v>
      </c>
      <c r="J11" s="42">
        <f>(C11/SUM(C11,F11))*SUM(E11,H11)</f>
        <v>13604.316677181912</v>
      </c>
      <c r="K11" s="42">
        <f>(F11/SUM(C11,F11))*SUM(D11,G11)</f>
        <v>125.31667718191378</v>
      </c>
      <c r="L11" s="42">
        <f>(F11/SUM(C11,F11))*SUM(E11,H11)</f>
        <v>9872.6833228180858</v>
      </c>
      <c r="M11" s="42">
        <f>G11-K11</f>
        <v>60.683322818086225</v>
      </c>
      <c r="N11" s="43">
        <f>100*(M11/K11)</f>
        <v>48.423980098033034</v>
      </c>
      <c r="O11" s="38" t="str">
        <f>IF(AND(I11&gt;=5,J11&gt;=5,K11&gt;=5,L11&gt;=5),"eligible for chi-square test","not eligible for chi-square test")</f>
        <v>eligible for chi-square test</v>
      </c>
      <c r="P11" s="43">
        <f>(((D11-I11)^2)/I11)+(((E11-J11)^2)/J11)+(((G11-K11)^2)/K11)+(((H11-L11)^2)/L11)</f>
        <v>51.353923352649232</v>
      </c>
      <c r="Q11" s="44">
        <f>_xlfn.CHISQ.DIST.RT(P11,1)</f>
        <v>7.7127708442555067E-13</v>
      </c>
      <c r="R11" s="39" t="str">
        <f>IF(Q11&lt;0.01,"statistically significant at p&lt;0.01","not statistically significant at p&lt;0.01")</f>
        <v>statistically significant at p&lt;0.01</v>
      </c>
      <c r="S11" s="39" t="str">
        <f>IF(O11="not eligible for chi-square test","not eligible for chi-square testing",IF(Q11&gt;=0.01,"test results not statistically significant",IF(M11&lt;=0,"test results statistically significant, minority NOT overrepresented in arrests",IF(M11&gt;0,"test results statistically significant, minority overrepresented in arrests"))))</f>
        <v>test results statistically significant, minority overrepresented in arrests</v>
      </c>
    </row>
    <row r="12" spans="1:19" x14ac:dyDescent="0.25">
      <c r="A12" s="39" t="s">
        <v>511</v>
      </c>
      <c r="B12" s="40" t="s">
        <v>512</v>
      </c>
      <c r="C12" s="41">
        <v>1476</v>
      </c>
      <c r="D12" s="37">
        <v>4</v>
      </c>
      <c r="E12" s="37">
        <v>1472</v>
      </c>
      <c r="F12" s="37">
        <v>2532</v>
      </c>
      <c r="G12" s="37">
        <v>51</v>
      </c>
      <c r="H12" s="37">
        <v>2481</v>
      </c>
      <c r="I12" s="42">
        <f>(C12/SUM(C12,F12))*SUM(D12,G12)</f>
        <v>20.254491017964074</v>
      </c>
      <c r="J12" s="42">
        <f>(C12/SUM(C12,F12))*SUM(E12,H12)</f>
        <v>1455.745508982036</v>
      </c>
      <c r="K12" s="42">
        <f>(F12/SUM(C12,F12))*SUM(D12,G12)</f>
        <v>34.745508982035929</v>
      </c>
      <c r="L12" s="42">
        <f>(F12/SUM(C12,F12))*SUM(E12,H12)</f>
        <v>2497.254491017964</v>
      </c>
      <c r="M12" s="42">
        <f>G12-K12</f>
        <v>16.254491017964071</v>
      </c>
      <c r="N12" s="43">
        <f>100*(M12/K12)</f>
        <v>46.781559672554927</v>
      </c>
      <c r="O12" s="38" t="str">
        <f>IF(AND(I12&gt;=5,J12&gt;=5,K12&gt;=5,L12&gt;=5),"eligible for chi-square test","not eligible for chi-square test")</f>
        <v>eligible for chi-square test</v>
      </c>
      <c r="P12" s="43">
        <f>(((D12-I12)^2)/I12)+(((E12-J12)^2)/J12)+(((G12-K12)^2)/K12)+(((H12-L12)^2)/L12)</f>
        <v>20.935836866697954</v>
      </c>
      <c r="Q12" s="44">
        <f>_xlfn.CHISQ.DIST.RT(P12,1)</f>
        <v>4.7492611243889114E-6</v>
      </c>
      <c r="R12" s="39" t="str">
        <f>IF(Q12&lt;0.01,"statistically significant at p&lt;0.01","not statistically significant at p&lt;0.01")</f>
        <v>statistically significant at p&lt;0.01</v>
      </c>
      <c r="S12" s="39" t="str">
        <f>IF(O12="not eligible for chi-square test","not eligible for chi-square testing",IF(Q12&gt;=0.01,"test results not statistically significant",IF(M12&lt;=0,"test results statistically significant, minority NOT overrepresented in arrests",IF(M12&gt;0,"test results statistically significant, minority overrepresented in arrests"))))</f>
        <v>test results statistically significant, minority overrepresented in arrests</v>
      </c>
    </row>
    <row r="13" spans="1:19" x14ac:dyDescent="0.25">
      <c r="A13" s="39" t="s">
        <v>591</v>
      </c>
      <c r="B13" s="40" t="s">
        <v>592</v>
      </c>
      <c r="C13" s="41">
        <v>18395</v>
      </c>
      <c r="D13" s="37">
        <v>145</v>
      </c>
      <c r="E13" s="37">
        <v>18250</v>
      </c>
      <c r="F13" s="37">
        <v>16223</v>
      </c>
      <c r="G13" s="37">
        <v>271</v>
      </c>
      <c r="H13" s="37">
        <v>15952</v>
      </c>
      <c r="I13" s="42">
        <f>(C13/SUM(C13,F13))*SUM(D13,G13)</f>
        <v>221.05032064244034</v>
      </c>
      <c r="J13" s="42">
        <f>(C13/SUM(C13,F13))*SUM(E13,H13)</f>
        <v>18173.94967935756</v>
      </c>
      <c r="K13" s="42">
        <f>(F13/SUM(C13,F13))*SUM(D13,G13)</f>
        <v>194.94967935755966</v>
      </c>
      <c r="L13" s="42">
        <f>(F13/SUM(C13,F13))*SUM(E13,H13)</f>
        <v>16028.05032064244</v>
      </c>
      <c r="M13" s="42">
        <f>G13-K13</f>
        <v>76.05032064244034</v>
      </c>
      <c r="N13" s="43">
        <f>100*(M13/K13)</f>
        <v>39.01023120071693</v>
      </c>
      <c r="O13" s="38" t="str">
        <f>IF(AND(I13&gt;=5,J13&gt;=5,K13&gt;=5,L13&gt;=5),"eligible for chi-square test","not eligible for chi-square test")</f>
        <v>eligible for chi-square test</v>
      </c>
      <c r="P13" s="43">
        <f>(((D13-I13)^2)/I13)+(((E13-J13)^2)/J13)+(((G13-K13)^2)/K13)+(((H13-L13)^2)/L13)</f>
        <v>56.510900270122207</v>
      </c>
      <c r="Q13" s="44">
        <f>_xlfn.CHISQ.DIST.RT(P13,1)</f>
        <v>5.5887704691254091E-14</v>
      </c>
      <c r="R13" s="39" t="str">
        <f>IF(Q13&lt;0.01,"statistically significant at p&lt;0.01","not statistically significant at p&lt;0.01")</f>
        <v>statistically significant at p&lt;0.01</v>
      </c>
      <c r="S13" s="39" t="str">
        <f>IF(O13="not eligible for chi-square test","not eligible for chi-square testing",IF(Q13&gt;=0.01,"test results not statistically significant",IF(M13&lt;=0,"test results statistically significant, minority NOT overrepresented in arrests",IF(M13&gt;0,"test results statistically significant, minority overrepresented in arrests"))))</f>
        <v>test results statistically significant, minority overrepresented in arrests</v>
      </c>
    </row>
    <row r="14" spans="1:19" x14ac:dyDescent="0.25">
      <c r="A14" s="39" t="s">
        <v>599</v>
      </c>
      <c r="B14" s="40" t="s">
        <v>600</v>
      </c>
      <c r="C14" s="41">
        <v>25799</v>
      </c>
      <c r="D14" s="37">
        <v>117</v>
      </c>
      <c r="E14" s="37">
        <v>25682</v>
      </c>
      <c r="F14" s="37">
        <v>29760</v>
      </c>
      <c r="G14" s="37">
        <v>331</v>
      </c>
      <c r="H14" s="37">
        <v>29429</v>
      </c>
      <c r="I14" s="42">
        <f>(C14/SUM(C14,F14))*SUM(D14,G14)</f>
        <v>208.03023812523622</v>
      </c>
      <c r="J14" s="42">
        <f>(C14/SUM(C14,F14))*SUM(E14,H14)</f>
        <v>25590.969761874763</v>
      </c>
      <c r="K14" s="42">
        <f>(F14/SUM(C14,F14))*SUM(D14,G14)</f>
        <v>239.96976187476378</v>
      </c>
      <c r="L14" s="42">
        <f>(F14/SUM(C14,F14))*SUM(E14,H14)</f>
        <v>29520.030238125237</v>
      </c>
      <c r="M14" s="42">
        <f>G14-K14</f>
        <v>91.030238125236224</v>
      </c>
      <c r="N14" s="43">
        <f>100*(M14/K14)</f>
        <v>37.934045278897841</v>
      </c>
      <c r="O14" s="38" t="str">
        <f>IF(AND(I14&gt;=5,J14&gt;=5,K14&gt;=5,L14&gt;=5),"eligible for chi-square test","not eligible for chi-square test")</f>
        <v>eligible for chi-square test</v>
      </c>
      <c r="P14" s="43">
        <f>(((D14-I14)^2)/I14)+(((E14-J14)^2)/J14)+(((G14-K14)^2)/K14)+(((H14-L14)^2)/L14)</f>
        <v>74.969137375976331</v>
      </c>
      <c r="Q14" s="44">
        <f>_xlfn.CHISQ.DIST.RT(P14,1)</f>
        <v>4.7813004989028977E-18</v>
      </c>
      <c r="R14" s="39" t="str">
        <f>IF(Q14&lt;0.01,"statistically significant at p&lt;0.01","not statistically significant at p&lt;0.01")</f>
        <v>statistically significant at p&lt;0.01</v>
      </c>
      <c r="S14" s="39" t="str">
        <f>IF(O14="not eligible for chi-square test","not eligible for chi-square testing",IF(Q14&gt;=0.01,"test results not statistically significant",IF(M14&lt;=0,"test results statistically significant, minority NOT overrepresented in arrests",IF(M14&gt;0,"test results statistically significant, minority overrepresented in arrests"))))</f>
        <v>test results statistically significant, minority overrepresented in arrests</v>
      </c>
    </row>
    <row r="15" spans="1:19" x14ac:dyDescent="0.25">
      <c r="A15" s="39" t="s">
        <v>169</v>
      </c>
      <c r="B15" s="40" t="s">
        <v>170</v>
      </c>
      <c r="C15" s="41">
        <v>6335</v>
      </c>
      <c r="D15" s="37">
        <v>100</v>
      </c>
      <c r="E15" s="37">
        <v>6235</v>
      </c>
      <c r="F15" s="37">
        <v>4653</v>
      </c>
      <c r="G15" s="37">
        <v>132</v>
      </c>
      <c r="H15" s="37">
        <v>4521</v>
      </c>
      <c r="I15" s="42">
        <f>(C15/SUM(C15,F15))*SUM(D15,G15)</f>
        <v>133.75682562795777</v>
      </c>
      <c r="J15" s="42">
        <f>(C15/SUM(C15,F15))*SUM(E15,H15)</f>
        <v>6201.2431743720426</v>
      </c>
      <c r="K15" s="42">
        <f>(F15/SUM(C15,F15))*SUM(D15,G15)</f>
        <v>98.243174372042233</v>
      </c>
      <c r="L15" s="42">
        <f>(F15/SUM(C15,F15))*SUM(E15,H15)</f>
        <v>4554.7568256279583</v>
      </c>
      <c r="M15" s="42">
        <f>G15-K15</f>
        <v>33.756825627957767</v>
      </c>
      <c r="N15" s="43">
        <f>100*(M15/K15)</f>
        <v>34.360479334800672</v>
      </c>
      <c r="O15" s="38" t="str">
        <f>IF(AND(I15&gt;=5,J15&gt;=5,K15&gt;=5,L15&gt;=5),"eligible for chi-square test","not eligible for chi-square test")</f>
        <v>eligible for chi-square test</v>
      </c>
      <c r="P15" s="43">
        <f>(((D15-I15)^2)/I15)+(((E15-J15)^2)/J15)+(((G15-K15)^2)/K15)+(((H15-L15)^2)/L15)</f>
        <v>20.552312877417304</v>
      </c>
      <c r="Q15" s="44">
        <f>_xlfn.CHISQ.DIST.RT(P15,1)</f>
        <v>5.8023642875005696E-6</v>
      </c>
      <c r="R15" s="39" t="str">
        <f>IF(Q15&lt;0.01,"statistically significant at p&lt;0.01","not statistically significant at p&lt;0.01")</f>
        <v>statistically significant at p&lt;0.01</v>
      </c>
      <c r="S15" s="39" t="str">
        <f>IF(O15="not eligible for chi-square test","not eligible for chi-square testing",IF(Q15&gt;=0.01,"test results not statistically significant",IF(M15&lt;=0,"test results statistically significant, minority NOT overrepresented in arrests",IF(M15&gt;0,"test results statistically significant, minority overrepresented in arrests"))))</f>
        <v>test results statistically significant, minority overrepresented in arrests</v>
      </c>
    </row>
    <row r="16" spans="1:19" x14ac:dyDescent="0.25">
      <c r="A16" s="39" t="s">
        <v>81</v>
      </c>
      <c r="B16" s="40" t="s">
        <v>82</v>
      </c>
      <c r="C16" s="41">
        <v>10012</v>
      </c>
      <c r="D16" s="37">
        <v>128</v>
      </c>
      <c r="E16" s="37">
        <v>9884</v>
      </c>
      <c r="F16" s="37">
        <v>10669</v>
      </c>
      <c r="G16" s="37">
        <v>209</v>
      </c>
      <c r="H16" s="37">
        <v>10460</v>
      </c>
      <c r="I16" s="42">
        <f>(C16/SUM(C16,F16))*SUM(D16,G16)</f>
        <v>163.14704317973019</v>
      </c>
      <c r="J16" s="42">
        <f>(C16/SUM(C16,F16))*SUM(E16,H16)</f>
        <v>9848.8529568202703</v>
      </c>
      <c r="K16" s="42">
        <f>(F16/SUM(C16,F16))*SUM(D16,G16)</f>
        <v>173.85295682026984</v>
      </c>
      <c r="L16" s="42">
        <f>(F16/SUM(C16,F16))*SUM(E16,H16)</f>
        <v>10495.147043179732</v>
      </c>
      <c r="M16" s="42">
        <f>G16-K16</f>
        <v>35.147043179730161</v>
      </c>
      <c r="N16" s="43">
        <f>100*(M16/K16)</f>
        <v>20.216534606348613</v>
      </c>
      <c r="O16" s="38" t="str">
        <f>IF(AND(I16&gt;=5,J16&gt;=5,K16&gt;=5,L16&gt;=5),"eligible for chi-square test","not eligible for chi-square test")</f>
        <v>eligible for chi-square test</v>
      </c>
      <c r="P16" s="43">
        <f>(((D16-I16)^2)/I16)+(((E16-J16)^2)/J16)+(((G16-K16)^2)/K16)+(((H16-L16)^2)/L16)</f>
        <v>14.920431722303382</v>
      </c>
      <c r="Q16" s="44">
        <f>_xlfn.CHISQ.DIST.RT(P16,1)</f>
        <v>1.1214185223504487E-4</v>
      </c>
      <c r="R16" s="39" t="str">
        <f>IF(Q16&lt;0.01,"statistically significant at p&lt;0.01","not statistically significant at p&lt;0.01")</f>
        <v>statistically significant at p&lt;0.01</v>
      </c>
      <c r="S16" s="39" t="str">
        <f>IF(O16="not eligible for chi-square test","not eligible for chi-square testing",IF(Q16&gt;=0.01,"test results not statistically significant",IF(M16&lt;=0,"test results statistically significant, minority NOT overrepresented in arrests",IF(M16&gt;0,"test results statistically significant, minority overrepresented in arrests"))))</f>
        <v>test results statistically significant, minority overrepresented in arrests</v>
      </c>
    </row>
    <row r="17" spans="1:19" x14ac:dyDescent="0.25">
      <c r="A17" s="39" t="s">
        <v>551</v>
      </c>
      <c r="B17" s="40" t="s">
        <v>552</v>
      </c>
      <c r="C17" s="41">
        <v>2430</v>
      </c>
      <c r="D17" s="37">
        <v>48</v>
      </c>
      <c r="E17" s="37">
        <v>2382</v>
      </c>
      <c r="F17" s="37">
        <v>5597</v>
      </c>
      <c r="G17" s="37">
        <v>212</v>
      </c>
      <c r="H17" s="37">
        <v>5385</v>
      </c>
      <c r="I17" s="42">
        <f>(C17/SUM(C17,F17))*SUM(D17,G17)</f>
        <v>78.709355923757315</v>
      </c>
      <c r="J17" s="42">
        <f>(C17/SUM(C17,F17))*SUM(E17,H17)</f>
        <v>2351.2906440762426</v>
      </c>
      <c r="K17" s="42">
        <f>(F17/SUM(C17,F17))*SUM(D17,G17)</f>
        <v>181.2906440762427</v>
      </c>
      <c r="L17" s="42">
        <f>(F17/SUM(C17,F17))*SUM(E17,H17)</f>
        <v>5415.7093559237574</v>
      </c>
      <c r="M17" s="42">
        <f>G17-K17</f>
        <v>30.7093559237573</v>
      </c>
      <c r="N17" s="43">
        <f>100*(M17/K17)</f>
        <v>16.939294402220959</v>
      </c>
      <c r="O17" s="38" t="str">
        <f>IF(AND(I17&gt;=5,J17&gt;=5,K17&gt;=5,L17&gt;=5),"eligible for chi-square test","not eligible for chi-square test")</f>
        <v>eligible for chi-square test</v>
      </c>
      <c r="P17" s="43">
        <f>(((D17-I17)^2)/I17)+(((E17-J17)^2)/J17)+(((G17-K17)^2)/K17)+(((H17-L17)^2)/L17)</f>
        <v>17.758773624370694</v>
      </c>
      <c r="Q17" s="44">
        <f>_xlfn.CHISQ.DIST.RT(P17,1)</f>
        <v>2.507583945037097E-5</v>
      </c>
      <c r="R17" s="39" t="str">
        <f>IF(Q17&lt;0.01,"statistically significant at p&lt;0.01","not statistically significant at p&lt;0.01")</f>
        <v>statistically significant at p&lt;0.01</v>
      </c>
      <c r="S17" s="39" t="str">
        <f>IF(O17="not eligible for chi-square test","not eligible for chi-square testing",IF(Q17&gt;=0.01,"test results not statistically significant",IF(M17&lt;=0,"test results statistically significant, minority NOT overrepresented in arrests",IF(M17&gt;0,"test results statistically significant, minority overrepresented in arrests"))))</f>
        <v>test results statistically significant, minority overrepresented in arrests</v>
      </c>
    </row>
    <row r="18" spans="1:19" x14ac:dyDescent="0.25">
      <c r="A18" s="39" t="s">
        <v>173</v>
      </c>
      <c r="B18" s="40" t="s">
        <v>174</v>
      </c>
      <c r="C18" s="41">
        <v>10959</v>
      </c>
      <c r="D18" s="37">
        <v>526</v>
      </c>
      <c r="E18" s="37">
        <v>10433</v>
      </c>
      <c r="F18" s="37">
        <v>15585</v>
      </c>
      <c r="G18" s="37">
        <v>987</v>
      </c>
      <c r="H18" s="37">
        <v>14598</v>
      </c>
      <c r="I18" s="42">
        <f>(C18/SUM(C18,F18))*SUM(D18,G18)</f>
        <v>624.65969710669083</v>
      </c>
      <c r="J18" s="42">
        <f>(C18/SUM(C18,F18))*SUM(E18,H18)</f>
        <v>10334.34030289331</v>
      </c>
      <c r="K18" s="42">
        <f>(F18/SUM(C18,F18))*SUM(D18,G18)</f>
        <v>888.34030289330929</v>
      </c>
      <c r="L18" s="42">
        <f>(F18/SUM(C18,F18))*SUM(E18,H18)</f>
        <v>14696.659697106692</v>
      </c>
      <c r="M18" s="42">
        <f>G18-K18</f>
        <v>98.659697106690714</v>
      </c>
      <c r="N18" s="43">
        <f>100*(M18/K18)</f>
        <v>11.106070138364515</v>
      </c>
      <c r="O18" s="38" t="str">
        <f>IF(AND(I18&gt;=5,J18&gt;=5,K18&gt;=5,L18&gt;=5),"eligible for chi-square test","not eligible for chi-square test")</f>
        <v>eligible for chi-square test</v>
      </c>
      <c r="P18" s="43">
        <f>(((D18-I18)^2)/I18)+(((E18-J18)^2)/J18)+(((G18-K18)^2)/K18)+(((H18-L18)^2)/L18)</f>
        <v>28.143868950995653</v>
      </c>
      <c r="Q18" s="44">
        <f>_xlfn.CHISQ.DIST.RT(P18,1)</f>
        <v>1.1262387522576493E-7</v>
      </c>
      <c r="R18" s="39" t="str">
        <f>IF(Q18&lt;0.01,"statistically significant at p&lt;0.01","not statistically significant at p&lt;0.01")</f>
        <v>statistically significant at p&lt;0.01</v>
      </c>
      <c r="S18" s="39" t="str">
        <f>IF(O18="not eligible for chi-square test","not eligible for chi-square testing",IF(Q18&gt;=0.01,"test results not statistically significant",IF(M18&lt;=0,"test results statistically significant, minority NOT overrepresented in arrests",IF(M18&gt;0,"test results statistically significant, minority overrepresented in arrests"))))</f>
        <v>test results statistically significant, minority overrepresented in arrests</v>
      </c>
    </row>
    <row r="21" spans="1:19" s="6" customFormat="1" ht="15.75" x14ac:dyDescent="0.25">
      <c r="A21" s="19" t="s">
        <v>667</v>
      </c>
      <c r="B21" s="3"/>
      <c r="C21" s="20"/>
      <c r="D21" s="3"/>
      <c r="E21" s="12"/>
      <c r="F21" s="12"/>
      <c r="G21" s="12"/>
      <c r="H21" s="12"/>
      <c r="I21" s="21"/>
      <c r="J21" s="21"/>
      <c r="K21" s="21"/>
      <c r="L21" s="21"/>
      <c r="M21" s="21"/>
      <c r="N21" s="4"/>
      <c r="O21" s="22"/>
      <c r="P21" s="22"/>
      <c r="Q21" s="4"/>
      <c r="R21" s="4"/>
    </row>
    <row r="22" spans="1:19" x14ac:dyDescent="0.25">
      <c r="A22" s="39" t="s">
        <v>5</v>
      </c>
      <c r="B22" s="40" t="s">
        <v>6</v>
      </c>
      <c r="C22" s="41">
        <v>393</v>
      </c>
      <c r="D22" s="37">
        <v>5</v>
      </c>
      <c r="E22" s="37">
        <v>388</v>
      </c>
      <c r="F22" s="37">
        <v>330</v>
      </c>
      <c r="G22" s="37">
        <v>7</v>
      </c>
      <c r="H22" s="37">
        <v>323</v>
      </c>
      <c r="I22" s="42">
        <f>(C22/SUM(C22,F22))*SUM(D22,G22)</f>
        <v>6.5228215767634854</v>
      </c>
      <c r="J22" s="42">
        <f>(C22/SUM(C22,F22))*SUM(E22,H22)</f>
        <v>386.47717842323647</v>
      </c>
      <c r="K22" s="42">
        <f>(F22/SUM(C22,F22))*SUM(D22,G22)</f>
        <v>5.4771784232365146</v>
      </c>
      <c r="L22" s="42">
        <f>(F22/SUM(C22,F22))*SUM(E22,H22)</f>
        <v>324.52282157676348</v>
      </c>
      <c r="M22" s="42">
        <f>G22-K22</f>
        <v>1.5228215767634854</v>
      </c>
      <c r="N22" s="43">
        <f>100*(M22/K22)</f>
        <v>27.803030303030301</v>
      </c>
      <c r="O22" s="38" t="str">
        <f>IF(AND(I22&gt;=5,J22&gt;=5,K22&gt;=5,L22&gt;=5),"eligible for chi-square test","not eligible for chi-square test")</f>
        <v>eligible for chi-square test</v>
      </c>
      <c r="P22" s="43">
        <f>(((D22-I22)^2)/I22)+(((E22-J22)^2)/J22)+(((G22-K22)^2)/K22)+(((H22-L22)^2)/L22)</f>
        <v>0.79205547112832864</v>
      </c>
      <c r="Q22" s="44">
        <f>_xlfn.CHISQ.DIST.RT(P22,1)</f>
        <v>0.37347931899218945</v>
      </c>
      <c r="R22" s="39" t="str">
        <f>IF(Q22&lt;0.01,"statistically significant at p&lt;0.01","not statistically significant at p&lt;0.01")</f>
        <v>not statistically significant at p&lt;0.01</v>
      </c>
      <c r="S22" s="39" t="str">
        <f>IF(O22="not eligible for chi-square test","not eligible for chi-square testing",IF(Q22&gt;=0.01,"test results not statistically significant",IF(M22&lt;=0,"test results statistically significant, minority NOT overrepresented in arrests",IF(M22&gt;0,"test results statistically significant, minority overrepresented in arrests"))))</f>
        <v>test results not statistically significant</v>
      </c>
    </row>
    <row r="23" spans="1:19" x14ac:dyDescent="0.25">
      <c r="A23" s="39" t="s">
        <v>23</v>
      </c>
      <c r="B23" s="40" t="s">
        <v>24</v>
      </c>
      <c r="C23" s="41">
        <v>2141</v>
      </c>
      <c r="D23" s="37">
        <v>15</v>
      </c>
      <c r="E23" s="37">
        <v>2126</v>
      </c>
      <c r="F23" s="37">
        <v>1208</v>
      </c>
      <c r="G23" s="37">
        <v>15</v>
      </c>
      <c r="H23" s="37">
        <v>1193</v>
      </c>
      <c r="I23" s="42">
        <f>(C23/SUM(C23,F23))*SUM(D23,G23)</f>
        <v>19.178859361003283</v>
      </c>
      <c r="J23" s="42">
        <f>(C23/SUM(C23,F23))*SUM(E23,H23)</f>
        <v>2121.8211406389969</v>
      </c>
      <c r="K23" s="42">
        <f>(F23/SUM(C23,F23))*SUM(D23,G23)</f>
        <v>10.821140638996717</v>
      </c>
      <c r="L23" s="42">
        <f>(F23/SUM(C23,F23))*SUM(E23,H23)</f>
        <v>1197.1788593610033</v>
      </c>
      <c r="M23" s="42">
        <f>G23-K23</f>
        <v>4.1788593610032834</v>
      </c>
      <c r="N23" s="43">
        <f>100*(M23/K23)</f>
        <v>38.617549668874155</v>
      </c>
      <c r="O23" s="38" t="str">
        <f>IF(AND(I23&gt;=5,J23&gt;=5,K23&gt;=5,L23&gt;=5),"eligible for chi-square test","not eligible for chi-square test")</f>
        <v>eligible for chi-square test</v>
      </c>
      <c r="P23" s="43">
        <f>(((D23-I23)^2)/I23)+(((E23-J23)^2)/J23)+(((G23-K23)^2)/K23)+(((H23-L23)^2)/L23)</f>
        <v>2.5471167067980747</v>
      </c>
      <c r="Q23" s="44">
        <f>_xlfn.CHISQ.DIST.RT(P23,1)</f>
        <v>0.11049573863603178</v>
      </c>
      <c r="R23" s="39" t="str">
        <f>IF(Q23&lt;0.01,"statistically significant at p&lt;0.01","not statistically significant at p&lt;0.01")</f>
        <v>not statistically significant at p&lt;0.01</v>
      </c>
      <c r="S23" s="39" t="str">
        <f>IF(O23="not eligible for chi-square test","not eligible for chi-square testing",IF(Q23&gt;=0.01,"test results not statistically significant",IF(M23&lt;=0,"test results statistically significant, minority NOT overrepresented in arrests",IF(M23&gt;0,"test results statistically significant, minority overrepresented in arrests"))))</f>
        <v>test results not statistically significant</v>
      </c>
    </row>
    <row r="24" spans="1:19" x14ac:dyDescent="0.25">
      <c r="A24" s="39" t="s">
        <v>25</v>
      </c>
      <c r="B24" s="40" t="s">
        <v>26</v>
      </c>
      <c r="C24" s="41">
        <v>3209</v>
      </c>
      <c r="D24" s="37">
        <v>15</v>
      </c>
      <c r="E24" s="37">
        <v>3194</v>
      </c>
      <c r="F24" s="37">
        <v>1323</v>
      </c>
      <c r="G24" s="37">
        <v>7</v>
      </c>
      <c r="H24" s="37">
        <v>1316</v>
      </c>
      <c r="I24" s="42">
        <f>(C24/SUM(C24,F24))*SUM(D24,G24)</f>
        <v>15.577669902912621</v>
      </c>
      <c r="J24" s="42">
        <f>(C24/SUM(C24,F24))*SUM(E24,H24)</f>
        <v>3193.4223300970875</v>
      </c>
      <c r="K24" s="42">
        <f>(F24/SUM(C24,F24))*SUM(D24,G24)</f>
        <v>6.4223300970873787</v>
      </c>
      <c r="L24" s="42">
        <f>(F24/SUM(C24,F24))*SUM(E24,H24)</f>
        <v>1316.5776699029127</v>
      </c>
      <c r="M24" s="42">
        <f>G24-K24</f>
        <v>0.57766990291262132</v>
      </c>
      <c r="N24" s="43">
        <f>100*(M24/K24)</f>
        <v>8.9947089947089935</v>
      </c>
      <c r="O24" s="38" t="str">
        <f>IF(AND(I24&gt;=5,J24&gt;=5,K24&gt;=5,L24&gt;=5),"eligible for chi-square test","not eligible for chi-square test")</f>
        <v>eligible for chi-square test</v>
      </c>
      <c r="P24" s="43">
        <f>(((D24-I24)^2)/I24)+(((E24-J24)^2)/J24)+(((G24-K24)^2)/K24)+(((H24-L24)^2)/L24)</f>
        <v>7.3739536190417496E-2</v>
      </c>
      <c r="Q24" s="44">
        <f>_xlfn.CHISQ.DIST.RT(P24,1)</f>
        <v>0.78596786001860175</v>
      </c>
      <c r="R24" s="39" t="str">
        <f>IF(Q24&lt;0.01,"statistically significant at p&lt;0.01","not statistically significant at p&lt;0.01")</f>
        <v>not statistically significant at p&lt;0.01</v>
      </c>
      <c r="S24" s="39" t="str">
        <f>IF(O24="not eligible for chi-square test","not eligible for chi-square testing",IF(Q24&gt;=0.01,"test results not statistically significant",IF(M24&lt;=0,"test results statistically significant, minority NOT overrepresented in arrests",IF(M24&gt;0,"test results statistically significant, minority overrepresented in arrests"))))</f>
        <v>test results not statistically significant</v>
      </c>
    </row>
    <row r="25" spans="1:19" x14ac:dyDescent="0.25">
      <c r="A25" s="39" t="s">
        <v>35</v>
      </c>
      <c r="B25" s="40" t="s">
        <v>36</v>
      </c>
      <c r="C25" s="41">
        <v>11177</v>
      </c>
      <c r="D25" s="37">
        <v>86</v>
      </c>
      <c r="E25" s="37">
        <v>11091</v>
      </c>
      <c r="F25" s="37">
        <v>1273</v>
      </c>
      <c r="G25" s="37">
        <v>17</v>
      </c>
      <c r="H25" s="37">
        <v>1256</v>
      </c>
      <c r="I25" s="42">
        <f>(C25/SUM(C25,F25))*SUM(D25,G25)</f>
        <v>92.468353413654611</v>
      </c>
      <c r="J25" s="42">
        <f>(C25/SUM(C25,F25))*SUM(E25,H25)</f>
        <v>11084.531646586345</v>
      </c>
      <c r="K25" s="42">
        <f>(F25/SUM(C25,F25))*SUM(D25,G25)</f>
        <v>10.531646586345381</v>
      </c>
      <c r="L25" s="42">
        <f>(F25/SUM(C25,F25))*SUM(E25,H25)</f>
        <v>1262.4683534136548</v>
      </c>
      <c r="M25" s="42">
        <f>G25-K25</f>
        <v>6.4683534136546186</v>
      </c>
      <c r="N25" s="43">
        <f>100*(M25/K25)</f>
        <v>61.41825364745003</v>
      </c>
      <c r="O25" s="38" t="str">
        <f>IF(AND(I25&gt;=5,J25&gt;=5,K25&gt;=5,L25&gt;=5),"eligible for chi-square test","not eligible for chi-square test")</f>
        <v>eligible for chi-square test</v>
      </c>
      <c r="P25" s="43">
        <f>(((D25-I25)^2)/I25)+(((E25-J25)^2)/J25)+(((G25-K25)^2)/K25)+(((H25-L25)^2)/L25)</f>
        <v>4.4621401626888044</v>
      </c>
      <c r="Q25" s="44">
        <f>_xlfn.CHISQ.DIST.RT(P25,1)</f>
        <v>3.4654053672257309E-2</v>
      </c>
      <c r="R25" s="39" t="str">
        <f>IF(Q25&lt;0.01,"statistically significant at p&lt;0.01","not statistically significant at p&lt;0.01")</f>
        <v>not statistically significant at p&lt;0.01</v>
      </c>
      <c r="S25" s="39" t="str">
        <f>IF(O25="not eligible for chi-square test","not eligible for chi-square testing",IF(Q25&gt;=0.01,"test results not statistically significant",IF(M25&lt;=0,"test results statistically significant, minority NOT overrepresented in arrests",IF(M25&gt;0,"test results statistically significant, minority overrepresented in arrests"))))</f>
        <v>test results not statistically significant</v>
      </c>
    </row>
    <row r="26" spans="1:19" x14ac:dyDescent="0.25">
      <c r="A26" s="39" t="s">
        <v>57</v>
      </c>
      <c r="B26" s="40" t="s">
        <v>58</v>
      </c>
      <c r="C26" s="41">
        <v>633</v>
      </c>
      <c r="D26" s="37">
        <v>11</v>
      </c>
      <c r="E26" s="37">
        <v>622</v>
      </c>
      <c r="F26" s="37">
        <v>295</v>
      </c>
      <c r="G26" s="37">
        <v>6</v>
      </c>
      <c r="H26" s="37">
        <v>289</v>
      </c>
      <c r="I26" s="42">
        <f>(C26/SUM(C26,F26))*SUM(D26,G26)</f>
        <v>11.595905172413794</v>
      </c>
      <c r="J26" s="42">
        <f>(C26/SUM(C26,F26))*SUM(E26,H26)</f>
        <v>621.40409482758616</v>
      </c>
      <c r="K26" s="42">
        <f>(F26/SUM(C26,F26))*SUM(D26,G26)</f>
        <v>5.4040948275862073</v>
      </c>
      <c r="L26" s="42">
        <f>(F26/SUM(C26,F26))*SUM(E26,H26)</f>
        <v>289.59590517241378</v>
      </c>
      <c r="M26" s="42">
        <f>G26-K26</f>
        <v>0.59590517241379271</v>
      </c>
      <c r="N26" s="43">
        <f>100*(M26/K26)</f>
        <v>11.026919242273173</v>
      </c>
      <c r="O26" s="38" t="str">
        <f>IF(AND(I26&gt;=5,J26&gt;=5,K26&gt;=5,L26&gt;=5),"eligible for chi-square test","not eligible for chi-square test")</f>
        <v>eligible for chi-square test</v>
      </c>
      <c r="P26" s="43">
        <f>(((D26-I26)^2)/I26)+(((E26-J26)^2)/J26)+(((G26-K26)^2)/K26)+(((H26-L26)^2)/L26)</f>
        <v>9.8130771775312764E-2</v>
      </c>
      <c r="Q26" s="44">
        <f>_xlfn.CHISQ.DIST.RT(P26,1)</f>
        <v>0.75408441739931831</v>
      </c>
      <c r="R26" s="39" t="str">
        <f>IF(Q26&lt;0.01,"statistically significant at p&lt;0.01","not statistically significant at p&lt;0.01")</f>
        <v>not statistically significant at p&lt;0.01</v>
      </c>
      <c r="S26" s="39" t="str">
        <f>IF(O26="not eligible for chi-square test","not eligible for chi-square testing",IF(Q26&gt;=0.01,"test results not statistically significant",IF(M26&lt;=0,"test results statistically significant, minority NOT overrepresented in arrests",IF(M26&gt;0,"test results statistically significant, minority overrepresented in arrests"))))</f>
        <v>test results not statistically significant</v>
      </c>
    </row>
    <row r="27" spans="1:19" x14ac:dyDescent="0.25">
      <c r="A27" s="39" t="s">
        <v>71</v>
      </c>
      <c r="B27" s="40" t="s">
        <v>72</v>
      </c>
      <c r="C27" s="41">
        <v>5062</v>
      </c>
      <c r="D27" s="37">
        <v>49</v>
      </c>
      <c r="E27" s="37">
        <v>5013</v>
      </c>
      <c r="F27" s="37">
        <v>1366</v>
      </c>
      <c r="G27" s="37">
        <v>8</v>
      </c>
      <c r="H27" s="37">
        <v>1358</v>
      </c>
      <c r="I27" s="42">
        <f>(C27/SUM(C27,F27))*SUM(D27,G27)</f>
        <v>44.88705662725576</v>
      </c>
      <c r="J27" s="42">
        <f>(C27/SUM(C27,F27))*SUM(E27,H27)</f>
        <v>5017.1129433727447</v>
      </c>
      <c r="K27" s="42">
        <f>(F27/SUM(C27,F27))*SUM(D27,G27)</f>
        <v>12.112943372744244</v>
      </c>
      <c r="L27" s="42">
        <f>(F27/SUM(C27,F27))*SUM(E27,H27)</f>
        <v>1353.8870566272558</v>
      </c>
      <c r="M27" s="42">
        <f>G27-K27</f>
        <v>-4.1129433727442439</v>
      </c>
      <c r="N27" s="43">
        <f>100*(M27/K27)</f>
        <v>-33.954945929978678</v>
      </c>
      <c r="O27" s="38" t="str">
        <f>IF(AND(I27&gt;=5,J27&gt;=5,K27&gt;=5,L27&gt;=5),"eligible for chi-square test","not eligible for chi-square test")</f>
        <v>eligible for chi-square test</v>
      </c>
      <c r="P27" s="43">
        <f>(((D27-I27)^2)/I27)+(((E27-J27)^2)/J27)+(((G27-K27)^2)/K27)+(((H27-L27)^2)/L27)</f>
        <v>1.7892777591992948</v>
      </c>
      <c r="Q27" s="44">
        <f>_xlfn.CHISQ.DIST.RT(P27,1)</f>
        <v>0.18101418554022472</v>
      </c>
      <c r="R27" s="39" t="str">
        <f>IF(Q27&lt;0.01,"statistically significant at p&lt;0.01","not statistically significant at p&lt;0.01")</f>
        <v>not statistically significant at p&lt;0.01</v>
      </c>
      <c r="S27" s="39" t="str">
        <f>IF(O27="not eligible for chi-square test","not eligible for chi-square testing",IF(Q27&gt;=0.01,"test results not statistically significant",IF(M27&lt;=0,"test results statistically significant, minority NOT overrepresented in arrests",IF(M27&gt;0,"test results statistically significant, minority overrepresented in arrests"))))</f>
        <v>test results not statistically significant</v>
      </c>
    </row>
    <row r="28" spans="1:19" x14ac:dyDescent="0.25">
      <c r="A28" s="39" t="s">
        <v>91</v>
      </c>
      <c r="B28" s="40" t="s">
        <v>92</v>
      </c>
      <c r="C28" s="41">
        <v>1263</v>
      </c>
      <c r="D28" s="37">
        <v>41</v>
      </c>
      <c r="E28" s="37">
        <v>1222</v>
      </c>
      <c r="F28" s="37">
        <v>537</v>
      </c>
      <c r="G28" s="37">
        <v>20</v>
      </c>
      <c r="H28" s="37">
        <v>517</v>
      </c>
      <c r="I28" s="42">
        <f>(C28/SUM(C28,F28))*SUM(D28,G28)</f>
        <v>42.801666666666669</v>
      </c>
      <c r="J28" s="42">
        <f>(C28/SUM(C28,F28))*SUM(E28,H28)</f>
        <v>1220.1983333333333</v>
      </c>
      <c r="K28" s="42">
        <f>(F28/SUM(C28,F28))*SUM(D28,G28)</f>
        <v>18.198333333333334</v>
      </c>
      <c r="L28" s="42">
        <f>(F28/SUM(C28,F28))*SUM(E28,H28)</f>
        <v>518.80166666666673</v>
      </c>
      <c r="M28" s="42">
        <f>G28-K28</f>
        <v>1.8016666666666659</v>
      </c>
      <c r="N28" s="43">
        <f>100*(M28/K28)</f>
        <v>9.9001740086088414</v>
      </c>
      <c r="O28" s="38" t="str">
        <f>IF(AND(I28&gt;=5,J28&gt;=5,K28&gt;=5,L28&gt;=5),"eligible for chi-square test","not eligible for chi-square test")</f>
        <v>eligible for chi-square test</v>
      </c>
      <c r="P28" s="43">
        <f>(((D28-I28)^2)/I28)+(((E28-J28)^2)/J28)+(((G28-K28)^2)/K28)+(((H28-L28)^2)/L28)</f>
        <v>0.26312332538769173</v>
      </c>
      <c r="Q28" s="44">
        <f>_xlfn.CHISQ.DIST.RT(P28,1)</f>
        <v>0.60798246258152711</v>
      </c>
      <c r="R28" s="39" t="str">
        <f>IF(Q28&lt;0.01,"statistically significant at p&lt;0.01","not statistically significant at p&lt;0.01")</f>
        <v>not statistically significant at p&lt;0.01</v>
      </c>
      <c r="S28" s="39" t="str">
        <f>IF(O28="not eligible for chi-square test","not eligible for chi-square testing",IF(Q28&gt;=0.01,"test results not statistically significant",IF(M28&lt;=0,"test results statistically significant, minority NOT overrepresented in arrests",IF(M28&gt;0,"test results statistically significant, minority overrepresented in arrests"))))</f>
        <v>test results not statistically significant</v>
      </c>
    </row>
    <row r="29" spans="1:19" x14ac:dyDescent="0.25">
      <c r="A29" s="39" t="s">
        <v>105</v>
      </c>
      <c r="B29" s="40" t="s">
        <v>106</v>
      </c>
      <c r="C29" s="41">
        <v>955</v>
      </c>
      <c r="D29" s="37">
        <v>15</v>
      </c>
      <c r="E29" s="37">
        <v>940</v>
      </c>
      <c r="F29" s="37">
        <v>817</v>
      </c>
      <c r="G29" s="37">
        <v>18</v>
      </c>
      <c r="H29" s="37">
        <v>799</v>
      </c>
      <c r="I29" s="42">
        <f>(C29/SUM(C29,F29))*SUM(D29,G29)</f>
        <v>17.784988713318285</v>
      </c>
      <c r="J29" s="42">
        <f>(C29/SUM(C29,F29))*SUM(E29,H29)</f>
        <v>937.21501128668172</v>
      </c>
      <c r="K29" s="42">
        <f>(F29/SUM(C29,F29))*SUM(D29,G29)</f>
        <v>15.215011286681717</v>
      </c>
      <c r="L29" s="42">
        <f>(F29/SUM(C29,F29))*SUM(E29,H29)</f>
        <v>801.78498871331828</v>
      </c>
      <c r="M29" s="42">
        <f>G29-K29</f>
        <v>2.7849887133182829</v>
      </c>
      <c r="N29" s="43">
        <f>100*(M29/K29)</f>
        <v>18.304217202626003</v>
      </c>
      <c r="O29" s="38" t="str">
        <f>IF(AND(I29&gt;=5,J29&gt;=5,K29&gt;=5,L29&gt;=5),"eligible for chi-square test","not eligible for chi-square test")</f>
        <v>eligible for chi-square test</v>
      </c>
      <c r="P29" s="43">
        <f>(((D29-I29)^2)/I29)+(((E29-J29)^2)/J29)+(((G29-K29)^2)/K29)+(((H29-L29)^2)/L29)</f>
        <v>0.96382698534614242</v>
      </c>
      <c r="Q29" s="44">
        <f>_xlfn.CHISQ.DIST.RT(P29,1)</f>
        <v>0.3262245513582005</v>
      </c>
      <c r="R29" s="39" t="str">
        <f>IF(Q29&lt;0.01,"statistically significant at p&lt;0.01","not statistically significant at p&lt;0.01")</f>
        <v>not statistically significant at p&lt;0.01</v>
      </c>
      <c r="S29" s="39" t="str">
        <f>IF(O29="not eligible for chi-square test","not eligible for chi-square testing",IF(Q29&gt;=0.01,"test results not statistically significant",IF(M29&lt;=0,"test results statistically significant, minority NOT overrepresented in arrests",IF(M29&gt;0,"test results statistically significant, minority overrepresented in arrests"))))</f>
        <v>test results not statistically significant</v>
      </c>
    </row>
    <row r="30" spans="1:19" x14ac:dyDescent="0.25">
      <c r="A30" s="39" t="s">
        <v>119</v>
      </c>
      <c r="B30" s="40" t="s">
        <v>120</v>
      </c>
      <c r="C30" s="41">
        <v>7997</v>
      </c>
      <c r="D30" s="37">
        <v>57</v>
      </c>
      <c r="E30" s="37">
        <v>7940</v>
      </c>
      <c r="F30" s="37">
        <v>2121</v>
      </c>
      <c r="G30" s="37">
        <v>24</v>
      </c>
      <c r="H30" s="37">
        <v>2097</v>
      </c>
      <c r="I30" s="42">
        <f>(C30/SUM(C30,F30))*SUM(D30,G30)</f>
        <v>64.020260921130657</v>
      </c>
      <c r="J30" s="42">
        <f>(C30/SUM(C30,F30))*SUM(E30,H30)</f>
        <v>7932.979739078869</v>
      </c>
      <c r="K30" s="42">
        <f>(F30/SUM(C30,F30))*SUM(D30,G30)</f>
        <v>16.979739078869343</v>
      </c>
      <c r="L30" s="42">
        <f>(F30/SUM(C30,F30))*SUM(E30,H30)</f>
        <v>2104.0202609211306</v>
      </c>
      <c r="M30" s="42">
        <f>G30-K30</f>
        <v>7.0202609211306566</v>
      </c>
      <c r="N30" s="43">
        <f>100*(M30/K30)</f>
        <v>41.344928143607994</v>
      </c>
      <c r="O30" s="38" t="str">
        <f>IF(AND(I30&gt;=5,J30&gt;=5,K30&gt;=5,L30&gt;=5),"eligible for chi-square test","not eligible for chi-square test")</f>
        <v>eligible for chi-square test</v>
      </c>
      <c r="P30" s="43">
        <f>(((D30-I30)^2)/I30)+(((E30-J30)^2)/J30)+(((G30-K30)^2)/K30)+(((H30-L30)^2)/L30)</f>
        <v>3.7019779295561643</v>
      </c>
      <c r="Q30" s="44">
        <f>_xlfn.CHISQ.DIST.RT(P30,1)</f>
        <v>5.4348006184005329E-2</v>
      </c>
      <c r="R30" s="39" t="str">
        <f>IF(Q30&lt;0.01,"statistically significant at p&lt;0.01","not statistically significant at p&lt;0.01")</f>
        <v>not statistically significant at p&lt;0.01</v>
      </c>
      <c r="S30" s="39" t="str">
        <f>IF(O30="not eligible for chi-square test","not eligible for chi-square testing",IF(Q30&gt;=0.01,"test results not statistically significant",IF(M30&lt;=0,"test results statistically significant, minority NOT overrepresented in arrests",IF(M30&gt;0,"test results statistically significant, minority overrepresented in arrests"))))</f>
        <v>test results not statistically significant</v>
      </c>
    </row>
    <row r="31" spans="1:19" x14ac:dyDescent="0.25">
      <c r="A31" s="39" t="s">
        <v>127</v>
      </c>
      <c r="B31" s="40" t="s">
        <v>128</v>
      </c>
      <c r="C31" s="41">
        <v>1040</v>
      </c>
      <c r="D31" s="37">
        <v>17</v>
      </c>
      <c r="E31" s="37">
        <v>1023</v>
      </c>
      <c r="F31" s="37">
        <v>354</v>
      </c>
      <c r="G31" s="37">
        <v>7</v>
      </c>
      <c r="H31" s="37">
        <v>347</v>
      </c>
      <c r="I31" s="42">
        <f>(C31/SUM(C31,F31))*SUM(D31,G31)</f>
        <v>17.905308464849355</v>
      </c>
      <c r="J31" s="42">
        <f>(C31/SUM(C31,F31))*SUM(E31,H31)</f>
        <v>1022.0946915351507</v>
      </c>
      <c r="K31" s="42">
        <f>(F31/SUM(C31,F31))*SUM(D31,G31)</f>
        <v>6.0946915351506465</v>
      </c>
      <c r="L31" s="42">
        <f>(F31/SUM(C31,F31))*SUM(E31,H31)</f>
        <v>347.90530846484938</v>
      </c>
      <c r="M31" s="42">
        <f>G31-K31</f>
        <v>0.90530846484935346</v>
      </c>
      <c r="N31" s="43">
        <f>100*(M31/K31)</f>
        <v>14.854048964218439</v>
      </c>
      <c r="O31" s="38" t="str">
        <f>IF(AND(I31&gt;=5,J31&gt;=5,K31&gt;=5,L31&gt;=5),"eligible for chi-square test","not eligible for chi-square test")</f>
        <v>eligible for chi-square test</v>
      </c>
      <c r="P31" s="43">
        <f>(((D31-I31)^2)/I31)+(((E31-J31)^2)/J31)+(((G31-K31)^2)/K31)+(((H31-L31)^2)/L31)</f>
        <v>0.18340580327922579</v>
      </c>
      <c r="Q31" s="44">
        <f>_xlfn.CHISQ.DIST.RT(P31,1)</f>
        <v>0.66846253811122458</v>
      </c>
      <c r="R31" s="39" t="str">
        <f>IF(Q31&lt;0.01,"statistically significant at p&lt;0.01","not statistically significant at p&lt;0.01")</f>
        <v>not statistically significant at p&lt;0.01</v>
      </c>
      <c r="S31" s="39" t="str">
        <f>IF(O31="not eligible for chi-square test","not eligible for chi-square testing",IF(Q31&gt;=0.01,"test results not statistically significant",IF(M31&lt;=0,"test results statistically significant, minority NOT overrepresented in arrests",IF(M31&gt;0,"test results statistically significant, minority overrepresented in arrests"))))</f>
        <v>test results not statistically significant</v>
      </c>
    </row>
    <row r="32" spans="1:19" x14ac:dyDescent="0.25">
      <c r="A32" s="39" t="s">
        <v>131</v>
      </c>
      <c r="B32" s="40" t="s">
        <v>132</v>
      </c>
      <c r="C32" s="41">
        <v>3816</v>
      </c>
      <c r="D32" s="37">
        <v>38</v>
      </c>
      <c r="E32" s="37">
        <v>3778</v>
      </c>
      <c r="F32" s="37">
        <v>1058</v>
      </c>
      <c r="G32" s="37">
        <v>16</v>
      </c>
      <c r="H32" s="37">
        <v>1042</v>
      </c>
      <c r="I32" s="42">
        <f>(C32/SUM(C32,F32))*SUM(D32,G32)</f>
        <v>42.278210915059503</v>
      </c>
      <c r="J32" s="42">
        <f>(C32/SUM(C32,F32))*SUM(E32,H32)</f>
        <v>3773.7217890849406</v>
      </c>
      <c r="K32" s="42">
        <f>(F32/SUM(C32,F32))*SUM(D32,G32)</f>
        <v>11.7217890849405</v>
      </c>
      <c r="L32" s="42">
        <f>(F32/SUM(C32,F32))*SUM(E32,H32)</f>
        <v>1046.2782109150594</v>
      </c>
      <c r="M32" s="42">
        <f>G32-K32</f>
        <v>4.2782109150594998</v>
      </c>
      <c r="N32" s="43">
        <f>100*(M32/K32)</f>
        <v>36.497934607575445</v>
      </c>
      <c r="O32" s="38" t="str">
        <f>IF(AND(I32&gt;=5,J32&gt;=5,K32&gt;=5,L32&gt;=5),"eligible for chi-square test","not eligible for chi-square test")</f>
        <v>eligible for chi-square test</v>
      </c>
      <c r="P32" s="43">
        <f>(((D32-I32)^2)/I32)+(((E32-J32)^2)/J32)+(((G32-K32)^2)/K32)+(((H32-L32)^2)/L32)</f>
        <v>2.0167224161527422</v>
      </c>
      <c r="Q32" s="44">
        <f>_xlfn.CHISQ.DIST.RT(P32,1)</f>
        <v>0.1555746341739857</v>
      </c>
      <c r="R32" s="39" t="str">
        <f>IF(Q32&lt;0.01,"statistically significant at p&lt;0.01","not statistically significant at p&lt;0.01")</f>
        <v>not statistically significant at p&lt;0.01</v>
      </c>
      <c r="S32" s="39" t="str">
        <f>IF(O32="not eligible for chi-square test","not eligible for chi-square testing",IF(Q32&gt;=0.01,"test results not statistically significant",IF(M32&lt;=0,"test results statistically significant, minority NOT overrepresented in arrests",IF(M32&gt;0,"test results statistically significant, minority overrepresented in arrests"))))</f>
        <v>test results not statistically significant</v>
      </c>
    </row>
    <row r="33" spans="1:19" x14ac:dyDescent="0.25">
      <c r="A33" s="39" t="s">
        <v>151</v>
      </c>
      <c r="B33" s="40" t="s">
        <v>152</v>
      </c>
      <c r="C33" s="41">
        <v>1915</v>
      </c>
      <c r="D33" s="37">
        <v>91</v>
      </c>
      <c r="E33" s="37">
        <v>1824</v>
      </c>
      <c r="F33" s="37">
        <v>502</v>
      </c>
      <c r="G33" s="37">
        <v>26</v>
      </c>
      <c r="H33" s="37">
        <v>476</v>
      </c>
      <c r="I33" s="42">
        <f>(C33/SUM(C33,F33))*SUM(D33,G33)</f>
        <v>92.699627637567232</v>
      </c>
      <c r="J33" s="42">
        <f>(C33/SUM(C33,F33))*SUM(E33,H33)</f>
        <v>1822.3003723624329</v>
      </c>
      <c r="K33" s="42">
        <f>(F33/SUM(C33,F33))*SUM(D33,G33)</f>
        <v>24.300372362432768</v>
      </c>
      <c r="L33" s="42">
        <f>(F33/SUM(C33,F33))*SUM(E33,H33)</f>
        <v>477.69962763756718</v>
      </c>
      <c r="M33" s="42">
        <f>G33-K33</f>
        <v>1.6996276375672323</v>
      </c>
      <c r="N33" s="43">
        <f>100*(M33/K33)</f>
        <v>6.9942452412571949</v>
      </c>
      <c r="O33" s="38" t="str">
        <f>IF(AND(I33&gt;=5,J33&gt;=5,K33&gt;=5,L33&gt;=5),"eligible for chi-square test","not eligible for chi-square test")</f>
        <v>eligible for chi-square test</v>
      </c>
      <c r="P33" s="43">
        <f>(((D33-I33)^2)/I33)+(((E33-J33)^2)/J33)+(((G33-K33)^2)/K33)+(((H33-L33)^2)/L33)</f>
        <v>0.15767082028214577</v>
      </c>
      <c r="Q33" s="44">
        <f>_xlfn.CHISQ.DIST.RT(P33,1)</f>
        <v>0.6913100520154476</v>
      </c>
      <c r="R33" s="39" t="str">
        <f>IF(Q33&lt;0.01,"statistically significant at p&lt;0.01","not statistically significant at p&lt;0.01")</f>
        <v>not statistically significant at p&lt;0.01</v>
      </c>
      <c r="S33" s="39" t="str">
        <f>IF(O33="not eligible for chi-square test","not eligible for chi-square testing",IF(Q33&gt;=0.01,"test results not statistically significant",IF(M33&lt;=0,"test results statistically significant, minority NOT overrepresented in arrests",IF(M33&gt;0,"test results statistically significant, minority overrepresented in arrests"))))</f>
        <v>test results not statistically significant</v>
      </c>
    </row>
    <row r="34" spans="1:19" x14ac:dyDescent="0.25">
      <c r="A34" s="39" t="s">
        <v>153</v>
      </c>
      <c r="B34" s="40" t="s">
        <v>154</v>
      </c>
      <c r="C34" s="41">
        <v>4221</v>
      </c>
      <c r="D34" s="37">
        <v>37</v>
      </c>
      <c r="E34" s="37">
        <v>4184</v>
      </c>
      <c r="F34" s="37">
        <v>1309</v>
      </c>
      <c r="G34" s="37">
        <v>12</v>
      </c>
      <c r="H34" s="37">
        <v>1297</v>
      </c>
      <c r="I34" s="42">
        <f>(C34/SUM(C34,F34))*SUM(D34,G34)</f>
        <v>37.401265822784808</v>
      </c>
      <c r="J34" s="42">
        <f>(C34/SUM(C34,F34))*SUM(E34,H34)</f>
        <v>4183.5987341772152</v>
      </c>
      <c r="K34" s="42">
        <f>(F34/SUM(C34,F34))*SUM(D34,G34)</f>
        <v>11.59873417721519</v>
      </c>
      <c r="L34" s="42">
        <f>(F34/SUM(C34,F34))*SUM(E34,H34)</f>
        <v>1297.4012658227848</v>
      </c>
      <c r="M34" s="42">
        <f>G34-K34</f>
        <v>0.4012658227848096</v>
      </c>
      <c r="N34" s="43">
        <f>100*(M34/K34)</f>
        <v>3.4595656444395892</v>
      </c>
      <c r="O34" s="38" t="str">
        <f>IF(AND(I34&gt;=5,J34&gt;=5,K34&gt;=5,L34&gt;=5),"eligible for chi-square test","not eligible for chi-square test")</f>
        <v>eligible for chi-square test</v>
      </c>
      <c r="P34" s="43">
        <f>(((D34-I34)^2)/I34)+(((E34-J34)^2)/J34)+(((G34-K34)^2)/K34)+(((H34-L34)^2)/L34)</f>
        <v>1.8349695209287819E-2</v>
      </c>
      <c r="Q34" s="44">
        <f>_xlfn.CHISQ.DIST.RT(P34,1)</f>
        <v>0.89224736045467457</v>
      </c>
      <c r="R34" s="39" t="str">
        <f>IF(Q34&lt;0.01,"statistically significant at p&lt;0.01","not statistically significant at p&lt;0.01")</f>
        <v>not statistically significant at p&lt;0.01</v>
      </c>
      <c r="S34" s="39" t="str">
        <f>IF(O34="not eligible for chi-square test","not eligible for chi-square testing",IF(Q34&gt;=0.01,"test results not statistically significant",IF(M34&lt;=0,"test results statistically significant, minority NOT overrepresented in arrests",IF(M34&gt;0,"test results statistically significant, minority overrepresented in arrests"))))</f>
        <v>test results not statistically significant</v>
      </c>
    </row>
    <row r="35" spans="1:19" x14ac:dyDescent="0.25">
      <c r="A35" s="39" t="s">
        <v>175</v>
      </c>
      <c r="B35" s="40" t="s">
        <v>176</v>
      </c>
      <c r="C35" s="41">
        <v>868</v>
      </c>
      <c r="D35" s="37">
        <v>15</v>
      </c>
      <c r="E35" s="37">
        <v>853</v>
      </c>
      <c r="F35" s="37">
        <v>446</v>
      </c>
      <c r="G35" s="37">
        <v>7</v>
      </c>
      <c r="H35" s="37">
        <v>439</v>
      </c>
      <c r="I35" s="42">
        <f>(C35/SUM(C35,F35))*SUM(D35,G35)</f>
        <v>14.532724505327245</v>
      </c>
      <c r="J35" s="42">
        <f>(C35/SUM(C35,F35))*SUM(E35,H35)</f>
        <v>853.46727549467266</v>
      </c>
      <c r="K35" s="42">
        <f>(F35/SUM(C35,F35))*SUM(D35,G35)</f>
        <v>7.4672754946727542</v>
      </c>
      <c r="L35" s="42">
        <f>(F35/SUM(C35,F35))*SUM(E35,H35)</f>
        <v>438.53272450532722</v>
      </c>
      <c r="M35" s="42">
        <f>G35-K35</f>
        <v>-0.4672754946727542</v>
      </c>
      <c r="N35" s="43">
        <f>100*(M35/K35)</f>
        <v>-6.2576437015898811</v>
      </c>
      <c r="O35" s="38" t="str">
        <f>IF(AND(I35&gt;=5,J35&gt;=5,K35&gt;=5,L35&gt;=5),"eligible for chi-square test","not eligible for chi-square test")</f>
        <v>eligible for chi-square test</v>
      </c>
      <c r="P35" s="43">
        <f>(((D35-I35)^2)/I35)+(((E35-J35)^2)/J35)+(((G35-K35)^2)/K35)+(((H35-L35)^2)/L35)</f>
        <v>4.5018635665312785E-2</v>
      </c>
      <c r="Q35" s="44">
        <f>_xlfn.CHISQ.DIST.RT(P35,1)</f>
        <v>0.83196976520029398</v>
      </c>
      <c r="R35" s="39" t="str">
        <f>IF(Q35&lt;0.01,"statistically significant at p&lt;0.01","not statistically significant at p&lt;0.01")</f>
        <v>not statistically significant at p&lt;0.01</v>
      </c>
      <c r="S35" s="39" t="str">
        <f>IF(O35="not eligible for chi-square test","not eligible for chi-square testing",IF(Q35&gt;=0.01,"test results not statistically significant",IF(M35&lt;=0,"test results statistically significant, minority NOT overrepresented in arrests",IF(M35&gt;0,"test results statistically significant, minority overrepresented in arrests"))))</f>
        <v>test results not statistically significant</v>
      </c>
    </row>
    <row r="36" spans="1:19" x14ac:dyDescent="0.25">
      <c r="A36" s="39" t="s">
        <v>179</v>
      </c>
      <c r="B36" s="40" t="s">
        <v>180</v>
      </c>
      <c r="C36" s="41">
        <v>1077</v>
      </c>
      <c r="D36" s="37">
        <v>12</v>
      </c>
      <c r="E36" s="37">
        <v>1065</v>
      </c>
      <c r="F36" s="37">
        <v>908</v>
      </c>
      <c r="G36" s="37">
        <v>17</v>
      </c>
      <c r="H36" s="37">
        <v>891</v>
      </c>
      <c r="I36" s="42">
        <f>(C36/SUM(C36,F36))*SUM(D36,G36)</f>
        <v>15.734508816120908</v>
      </c>
      <c r="J36" s="42">
        <f>(C36/SUM(C36,F36))*SUM(E36,H36)</f>
        <v>1061.2654911838792</v>
      </c>
      <c r="K36" s="42">
        <f>(F36/SUM(C36,F36))*SUM(D36,G36)</f>
        <v>13.265491183879092</v>
      </c>
      <c r="L36" s="42">
        <f>(F36/SUM(C36,F36))*SUM(E36,H36)</f>
        <v>894.73450881612087</v>
      </c>
      <c r="M36" s="42">
        <f>G36-K36</f>
        <v>3.7345088161209077</v>
      </c>
      <c r="N36" s="43">
        <f>100*(M36/K36)</f>
        <v>28.152058332067455</v>
      </c>
      <c r="O36" s="38" t="str">
        <f>IF(AND(I36&gt;=5,J36&gt;=5,K36&gt;=5,L36&gt;=5),"eligible for chi-square test","not eligible for chi-square test")</f>
        <v>eligible for chi-square test</v>
      </c>
      <c r="P36" s="43">
        <f>(((D36-I36)^2)/I36)+(((E36-J36)^2)/J36)+(((G36-K36)^2)/K36)+(((H36-L36)^2)/L36)</f>
        <v>1.9664373349482374</v>
      </c>
      <c r="Q36" s="44">
        <f>_xlfn.CHISQ.DIST.RT(P36,1)</f>
        <v>0.1608265270764222</v>
      </c>
      <c r="R36" s="39" t="str">
        <f>IF(Q36&lt;0.01,"statistically significant at p&lt;0.01","not statistically significant at p&lt;0.01")</f>
        <v>not statistically significant at p&lt;0.01</v>
      </c>
      <c r="S36" s="39" t="str">
        <f>IF(O36="not eligible for chi-square test","not eligible for chi-square testing",IF(Q36&gt;=0.01,"test results not statistically significant",IF(M36&lt;=0,"test results statistically significant, minority NOT overrepresented in arrests",IF(M36&gt;0,"test results statistically significant, minority overrepresented in arrests"))))</f>
        <v>test results not statistically significant</v>
      </c>
    </row>
    <row r="37" spans="1:19" x14ac:dyDescent="0.25">
      <c r="A37" s="39" t="s">
        <v>181</v>
      </c>
      <c r="B37" s="40" t="s">
        <v>182</v>
      </c>
      <c r="C37" s="41">
        <v>1157</v>
      </c>
      <c r="D37" s="37">
        <v>12</v>
      </c>
      <c r="E37" s="37">
        <v>1145</v>
      </c>
      <c r="F37" s="37">
        <v>1113</v>
      </c>
      <c r="G37" s="37">
        <v>16</v>
      </c>
      <c r="H37" s="37">
        <v>1097</v>
      </c>
      <c r="I37" s="42">
        <f>(C37/SUM(C37,F37))*SUM(D37,G37)</f>
        <v>14.271365638766522</v>
      </c>
      <c r="J37" s="42">
        <f>(C37/SUM(C37,F37))*SUM(E37,H37)</f>
        <v>1142.7286343612336</v>
      </c>
      <c r="K37" s="42">
        <f>(F37/SUM(C37,F37))*SUM(D37,G37)</f>
        <v>13.72863436123348</v>
      </c>
      <c r="L37" s="42">
        <f>(F37/SUM(C37,F37))*SUM(E37,H37)</f>
        <v>1099.2713656387666</v>
      </c>
      <c r="M37" s="42">
        <f>G37-K37</f>
        <v>2.27136563876652</v>
      </c>
      <c r="N37" s="43">
        <f>100*(M37/K37)</f>
        <v>16.544731099987168</v>
      </c>
      <c r="O37" s="38" t="str">
        <f>IF(AND(I37&gt;=5,J37&gt;=5,K37&gt;=5,L37&gt;=5),"eligible for chi-square test","not eligible for chi-square test")</f>
        <v>eligible for chi-square test</v>
      </c>
      <c r="P37" s="43">
        <f>(((D37-I37)^2)/I37)+(((E37-J37)^2)/J37)+(((G37-K37)^2)/K37)+(((H37-L37)^2)/L37)</f>
        <v>0.74649948366103347</v>
      </c>
      <c r="Q37" s="44">
        <f>_xlfn.CHISQ.DIST.RT(P37,1)</f>
        <v>0.38758678308363831</v>
      </c>
      <c r="R37" s="39" t="str">
        <f>IF(Q37&lt;0.01,"statistically significant at p&lt;0.01","not statistically significant at p&lt;0.01")</f>
        <v>not statistically significant at p&lt;0.01</v>
      </c>
      <c r="S37" s="39" t="str">
        <f>IF(O37="not eligible for chi-square test","not eligible for chi-square testing",IF(Q37&gt;=0.01,"test results not statistically significant",IF(M37&lt;=0,"test results statistically significant, minority NOT overrepresented in arrests",IF(M37&gt;0,"test results statistically significant, minority overrepresented in arrests"))))</f>
        <v>test results not statistically significant</v>
      </c>
    </row>
    <row r="38" spans="1:19" x14ac:dyDescent="0.25">
      <c r="A38" s="39" t="s">
        <v>191</v>
      </c>
      <c r="B38" s="40" t="s">
        <v>192</v>
      </c>
      <c r="C38" s="41">
        <v>2228</v>
      </c>
      <c r="D38" s="37">
        <v>11</v>
      </c>
      <c r="E38" s="37">
        <v>2217</v>
      </c>
      <c r="F38" s="37">
        <v>1463</v>
      </c>
      <c r="G38" s="37">
        <v>10</v>
      </c>
      <c r="H38" s="37">
        <v>1453</v>
      </c>
      <c r="I38" s="42">
        <f>(C38/SUM(C38,F38))*SUM(D38,G38)</f>
        <v>12.676239501490111</v>
      </c>
      <c r="J38" s="42">
        <f>(C38/SUM(C38,F38))*SUM(E38,H38)</f>
        <v>2215.3237604985097</v>
      </c>
      <c r="K38" s="42">
        <f>(F38/SUM(C38,F38))*SUM(D38,G38)</f>
        <v>8.3237604985098894</v>
      </c>
      <c r="L38" s="42">
        <f>(F38/SUM(C38,F38))*SUM(E38,H38)</f>
        <v>1454.67623950149</v>
      </c>
      <c r="M38" s="42">
        <f>G38-K38</f>
        <v>1.6762395014901106</v>
      </c>
      <c r="N38" s="43">
        <f>100*(M38/K38)</f>
        <v>20.138007356052462</v>
      </c>
      <c r="O38" s="38" t="str">
        <f>IF(AND(I38&gt;=5,J38&gt;=5,K38&gt;=5,L38&gt;=5),"eligible for chi-square test","not eligible for chi-square test")</f>
        <v>eligible for chi-square test</v>
      </c>
      <c r="P38" s="43">
        <f>(((D38-I38)^2)/I38)+(((E38-J38)^2)/J38)+(((G38-K38)^2)/K38)+(((H38-L38)^2)/L38)</f>
        <v>0.5624182511537702</v>
      </c>
      <c r="Q38" s="44">
        <f>_xlfn.CHISQ.DIST.RT(P38,1)</f>
        <v>0.45328753013410383</v>
      </c>
      <c r="R38" s="39" t="str">
        <f>IF(Q38&lt;0.01,"statistically significant at p&lt;0.01","not statistically significant at p&lt;0.01")</f>
        <v>not statistically significant at p&lt;0.01</v>
      </c>
      <c r="S38" s="39" t="str">
        <f>IF(O38="not eligible for chi-square test","not eligible for chi-square testing",IF(Q38&gt;=0.01,"test results not statistically significant",IF(M38&lt;=0,"test results statistically significant, minority NOT overrepresented in arrests",IF(M38&gt;0,"test results statistically significant, minority overrepresented in arrests"))))</f>
        <v>test results not statistically significant</v>
      </c>
    </row>
    <row r="39" spans="1:19" x14ac:dyDescent="0.25">
      <c r="A39" s="39" t="s">
        <v>215</v>
      </c>
      <c r="B39" s="40" t="s">
        <v>216</v>
      </c>
      <c r="C39" s="41">
        <v>2107</v>
      </c>
      <c r="D39" s="37">
        <v>24</v>
      </c>
      <c r="E39" s="37">
        <v>2083</v>
      </c>
      <c r="F39" s="37">
        <v>632</v>
      </c>
      <c r="G39" s="37">
        <v>15</v>
      </c>
      <c r="H39" s="37">
        <v>617</v>
      </c>
      <c r="I39" s="42">
        <f>(C39/SUM(C39,F39))*SUM(D39,G39)</f>
        <v>30.001095290251914</v>
      </c>
      <c r="J39" s="42">
        <f>(C39/SUM(C39,F39))*SUM(E39,H39)</f>
        <v>2076.9989047097479</v>
      </c>
      <c r="K39" s="42">
        <f>(F39/SUM(C39,F39))*SUM(D39,G39)</f>
        <v>8.9989047097480839</v>
      </c>
      <c r="L39" s="42">
        <f>(F39/SUM(C39,F39))*SUM(E39,H39)</f>
        <v>623.0010952902519</v>
      </c>
      <c r="M39" s="42">
        <f>G39-K39</f>
        <v>6.0010952902519161</v>
      </c>
      <c r="N39" s="43">
        <f>100*(M39/K39)</f>
        <v>66.686952288218109</v>
      </c>
      <c r="O39" s="38" t="str">
        <f>IF(AND(I39&gt;=5,J39&gt;=5,K39&gt;=5,L39&gt;=5),"eligible for chi-square test","not eligible for chi-square test")</f>
        <v>eligible for chi-square test</v>
      </c>
      <c r="P39" s="43">
        <f>(((D39-I39)^2)/I39)+(((E39-J39)^2)/J39)+(((G39-K39)^2)/K39)+(((H39-L39)^2)/L39)</f>
        <v>5.2774868213742323</v>
      </c>
      <c r="Q39" s="44">
        <f>_xlfn.CHISQ.DIST.RT(P39,1)</f>
        <v>2.1602908390646644E-2</v>
      </c>
      <c r="R39" s="39" t="str">
        <f>IF(Q39&lt;0.01,"statistically significant at p&lt;0.01","not statistically significant at p&lt;0.01")</f>
        <v>not statistically significant at p&lt;0.01</v>
      </c>
      <c r="S39" s="39" t="str">
        <f>IF(O39="not eligible for chi-square test","not eligible for chi-square testing",IF(Q39&gt;=0.01,"test results not statistically significant",IF(M39&lt;=0,"test results statistically significant, minority NOT overrepresented in arrests",IF(M39&gt;0,"test results statistically significant, minority overrepresented in arrests"))))</f>
        <v>test results not statistically significant</v>
      </c>
    </row>
    <row r="40" spans="1:19" x14ac:dyDescent="0.25">
      <c r="A40" s="39" t="s">
        <v>239</v>
      </c>
      <c r="B40" s="40" t="s">
        <v>240</v>
      </c>
      <c r="C40" s="41">
        <v>542</v>
      </c>
      <c r="D40" s="37">
        <v>13</v>
      </c>
      <c r="E40" s="37">
        <v>529</v>
      </c>
      <c r="F40" s="37">
        <v>542</v>
      </c>
      <c r="G40" s="37">
        <v>19</v>
      </c>
      <c r="H40" s="37">
        <v>523</v>
      </c>
      <c r="I40" s="42">
        <f>(C40/SUM(C40,F40))*SUM(D40,G40)</f>
        <v>16</v>
      </c>
      <c r="J40" s="42">
        <f>(C40/SUM(C40,F40))*SUM(E40,H40)</f>
        <v>526</v>
      </c>
      <c r="K40" s="42">
        <f>(F40/SUM(C40,F40))*SUM(D40,G40)</f>
        <v>16</v>
      </c>
      <c r="L40" s="42">
        <f>(F40/SUM(C40,F40))*SUM(E40,H40)</f>
        <v>526</v>
      </c>
      <c r="M40" s="42">
        <f>G40-K40</f>
        <v>3</v>
      </c>
      <c r="N40" s="43">
        <f>100*(M40/K40)</f>
        <v>18.75</v>
      </c>
      <c r="O40" s="38" t="str">
        <f>IF(AND(I40&gt;=5,J40&gt;=5,K40&gt;=5,L40&gt;=5),"eligible for chi-square test","not eligible for chi-square test")</f>
        <v>eligible for chi-square test</v>
      </c>
      <c r="P40" s="43">
        <f>(((D40-I40)^2)/I40)+(((E40-J40)^2)/J40)+(((G40-K40)^2)/K40)+(((H40-L40)^2)/L40)</f>
        <v>1.1592205323193916</v>
      </c>
      <c r="Q40" s="44">
        <f>_xlfn.CHISQ.DIST.RT(P40,1)</f>
        <v>0.28162725382801351</v>
      </c>
      <c r="R40" s="39" t="str">
        <f>IF(Q40&lt;0.01,"statistically significant at p&lt;0.01","not statistically significant at p&lt;0.01")</f>
        <v>not statistically significant at p&lt;0.01</v>
      </c>
      <c r="S40" s="39" t="str">
        <f>IF(O40="not eligible for chi-square test","not eligible for chi-square testing",IF(Q40&gt;=0.01,"test results not statistically significant",IF(M40&lt;=0,"test results statistically significant, minority NOT overrepresented in arrests",IF(M40&gt;0,"test results statistically significant, minority overrepresented in arrests"))))</f>
        <v>test results not statistically significant</v>
      </c>
    </row>
    <row r="41" spans="1:19" x14ac:dyDescent="0.25">
      <c r="A41" s="39" t="s">
        <v>245</v>
      </c>
      <c r="B41" s="40" t="s">
        <v>246</v>
      </c>
      <c r="C41" s="41">
        <v>3844</v>
      </c>
      <c r="D41" s="37">
        <v>62</v>
      </c>
      <c r="E41" s="37">
        <v>3782</v>
      </c>
      <c r="F41" s="37">
        <v>761</v>
      </c>
      <c r="G41" s="37">
        <v>11</v>
      </c>
      <c r="H41" s="37">
        <v>750</v>
      </c>
      <c r="I41" s="42">
        <f>(C41/SUM(C41,F41))*SUM(D41,G41)</f>
        <v>60.936373507057546</v>
      </c>
      <c r="J41" s="42">
        <f>(C41/SUM(C41,F41))*SUM(E41,H41)</f>
        <v>3783.0636264929421</v>
      </c>
      <c r="K41" s="42">
        <f>(F41/SUM(C41,F41))*SUM(D41,G41)</f>
        <v>12.063626492942454</v>
      </c>
      <c r="L41" s="42">
        <f>(F41/SUM(C41,F41))*SUM(E41,H41)</f>
        <v>748.93637350705751</v>
      </c>
      <c r="M41" s="42">
        <f>G41-K41</f>
        <v>-1.0636264929424541</v>
      </c>
      <c r="N41" s="43">
        <f>100*(M41/K41)</f>
        <v>-8.8168055730563637</v>
      </c>
      <c r="O41" s="38" t="str">
        <f>IF(AND(I41&gt;=5,J41&gt;=5,K41&gt;=5,L41&gt;=5),"eligible for chi-square test","not eligible for chi-square test")</f>
        <v>eligible for chi-square test</v>
      </c>
      <c r="P41" s="43">
        <f>(((D41-I41)^2)/I41)+(((E41-J41)^2)/J41)+(((G41-K41)^2)/K41)+(((H41-L41)^2)/L41)</f>
        <v>0.11415275543981289</v>
      </c>
      <c r="Q41" s="44">
        <f>_xlfn.CHISQ.DIST.RT(P41,1)</f>
        <v>0.73546492719027468</v>
      </c>
      <c r="R41" s="39" t="str">
        <f>IF(Q41&lt;0.01,"statistically significant at p&lt;0.01","not statistically significant at p&lt;0.01")</f>
        <v>not statistically significant at p&lt;0.01</v>
      </c>
      <c r="S41" s="39" t="str">
        <f>IF(O41="not eligible for chi-square test","not eligible for chi-square testing",IF(Q41&gt;=0.01,"test results not statistically significant",IF(M41&lt;=0,"test results statistically significant, minority NOT overrepresented in arrests",IF(M41&gt;0,"test results statistically significant, minority overrepresented in arrests"))))</f>
        <v>test results not statistically significant</v>
      </c>
    </row>
    <row r="42" spans="1:19" x14ac:dyDescent="0.25">
      <c r="A42" s="39" t="s">
        <v>247</v>
      </c>
      <c r="B42" s="40" t="s">
        <v>248</v>
      </c>
      <c r="C42" s="41">
        <v>3867</v>
      </c>
      <c r="D42" s="37">
        <v>39</v>
      </c>
      <c r="E42" s="37">
        <v>3828</v>
      </c>
      <c r="F42" s="37">
        <v>555</v>
      </c>
      <c r="G42" s="37">
        <v>9</v>
      </c>
      <c r="H42" s="37">
        <v>546</v>
      </c>
      <c r="I42" s="42">
        <f>(C42/SUM(C42,F42))*SUM(D42,G42)</f>
        <v>41.975576662143823</v>
      </c>
      <c r="J42" s="42">
        <f>(C42/SUM(C42,F42))*SUM(E42,H42)</f>
        <v>3825.0244233378562</v>
      </c>
      <c r="K42" s="42">
        <f>(F42/SUM(C42,F42))*SUM(D42,G42)</f>
        <v>6.0244233378561738</v>
      </c>
      <c r="L42" s="42">
        <f>(F42/SUM(C42,F42))*SUM(E42,H42)</f>
        <v>548.97557666214391</v>
      </c>
      <c r="M42" s="42">
        <f>G42-K42</f>
        <v>2.9755766621438262</v>
      </c>
      <c r="N42" s="43">
        <f>100*(M42/K42)</f>
        <v>49.391891891891888</v>
      </c>
      <c r="O42" s="38" t="str">
        <f>IF(AND(I42&gt;=5,J42&gt;=5,K42&gt;=5,L42&gt;=5),"eligible for chi-square test","not eligible for chi-square test")</f>
        <v>eligible for chi-square test</v>
      </c>
      <c r="P42" s="43">
        <f>(((D42-I42)^2)/I42)+(((E42-J42)^2)/J42)+(((G42-K42)^2)/K42)+(((H42-L42)^2)/L42)</f>
        <v>1.699070232200997</v>
      </c>
      <c r="Q42" s="44">
        <f>_xlfn.CHISQ.DIST.RT(P42,1)</f>
        <v>0.19240961535688739</v>
      </c>
      <c r="R42" s="39" t="str">
        <f>IF(Q42&lt;0.01,"statistically significant at p&lt;0.01","not statistically significant at p&lt;0.01")</f>
        <v>not statistically significant at p&lt;0.01</v>
      </c>
      <c r="S42" s="39" t="str">
        <f>IF(O42="not eligible for chi-square test","not eligible for chi-square testing",IF(Q42&gt;=0.01,"test results not statistically significant",IF(M42&lt;=0,"test results statistically significant, minority NOT overrepresented in arrests",IF(M42&gt;0,"test results statistically significant, minority overrepresented in arrests"))))</f>
        <v>test results not statistically significant</v>
      </c>
    </row>
    <row r="43" spans="1:19" x14ac:dyDescent="0.25">
      <c r="A43" s="39" t="s">
        <v>255</v>
      </c>
      <c r="B43" s="40" t="s">
        <v>256</v>
      </c>
      <c r="C43" s="41">
        <v>964</v>
      </c>
      <c r="D43" s="37">
        <v>11</v>
      </c>
      <c r="E43" s="37">
        <v>953</v>
      </c>
      <c r="F43" s="37">
        <v>578</v>
      </c>
      <c r="G43" s="37">
        <v>7</v>
      </c>
      <c r="H43" s="37">
        <v>571</v>
      </c>
      <c r="I43" s="42">
        <f>(C43/SUM(C43,F43))*SUM(D43,G43)</f>
        <v>11.252918287937742</v>
      </c>
      <c r="J43" s="42">
        <f>(C43/SUM(C43,F43))*SUM(E43,H43)</f>
        <v>952.74708171206225</v>
      </c>
      <c r="K43" s="42">
        <f>(F43/SUM(C43,F43))*SUM(D43,G43)</f>
        <v>6.7470817120622568</v>
      </c>
      <c r="L43" s="42">
        <f>(F43/SUM(C43,F43))*SUM(E43,H43)</f>
        <v>571.25291828793775</v>
      </c>
      <c r="M43" s="42">
        <f>G43-K43</f>
        <v>0.25291828793774318</v>
      </c>
      <c r="N43" s="43">
        <f>100*(M43/K43)</f>
        <v>3.7485582468281429</v>
      </c>
      <c r="O43" s="38" t="str">
        <f>IF(AND(I43&gt;=5,J43&gt;=5,K43&gt;=5,L43&gt;=5),"eligible for chi-square test","not eligible for chi-square test")</f>
        <v>eligible for chi-square test</v>
      </c>
      <c r="P43" s="43">
        <f>(((D43-I43)^2)/I43)+(((E43-J43)^2)/J43)+(((G43-K43)^2)/K43)+(((H43-L43)^2)/L43)</f>
        <v>1.5344447066013652E-2</v>
      </c>
      <c r="Q43" s="44">
        <f>_xlfn.CHISQ.DIST.RT(P43,1)</f>
        <v>0.90141606465251622</v>
      </c>
      <c r="R43" s="39" t="str">
        <f>IF(Q43&lt;0.01,"statistically significant at p&lt;0.01","not statistically significant at p&lt;0.01")</f>
        <v>not statistically significant at p&lt;0.01</v>
      </c>
      <c r="S43" s="39" t="str">
        <f>IF(O43="not eligible for chi-square test","not eligible for chi-square testing",IF(Q43&gt;=0.01,"test results not statistically significant",IF(M43&lt;=0,"test results statistically significant, minority NOT overrepresented in arrests",IF(M43&gt;0,"test results statistically significant, minority overrepresented in arrests"))))</f>
        <v>test results not statistically significant</v>
      </c>
    </row>
    <row r="44" spans="1:19" x14ac:dyDescent="0.25">
      <c r="A44" s="39" t="s">
        <v>301</v>
      </c>
      <c r="B44" s="40" t="s">
        <v>302</v>
      </c>
      <c r="C44" s="41">
        <v>1946</v>
      </c>
      <c r="D44" s="37">
        <v>31</v>
      </c>
      <c r="E44" s="37">
        <v>1915</v>
      </c>
      <c r="F44" s="37">
        <v>1410</v>
      </c>
      <c r="G44" s="37">
        <v>23</v>
      </c>
      <c r="H44" s="37">
        <v>1387</v>
      </c>
      <c r="I44" s="42">
        <f>(C44/SUM(C44,F44))*SUM(D44,G44)</f>
        <v>31.312276519666273</v>
      </c>
      <c r="J44" s="42">
        <f>(C44/SUM(C44,F44))*SUM(E44,H44)</f>
        <v>1914.6877234803339</v>
      </c>
      <c r="K44" s="42">
        <f>(F44/SUM(C44,F44))*SUM(D44,G44)</f>
        <v>22.68772348033373</v>
      </c>
      <c r="L44" s="42">
        <f>(F44/SUM(C44,F44))*SUM(E44,H44)</f>
        <v>1387.3122765196663</v>
      </c>
      <c r="M44" s="42">
        <f>G44-K44</f>
        <v>0.31227651966626979</v>
      </c>
      <c r="N44" s="43">
        <f>100*(M44/K44)</f>
        <v>1.3764118728657755</v>
      </c>
      <c r="O44" s="38" t="str">
        <f>IF(AND(I44&gt;=5,J44&gt;=5,K44&gt;=5,L44&gt;=5),"eligible for chi-square test","not eligible for chi-square test")</f>
        <v>eligible for chi-square test</v>
      </c>
      <c r="P44" s="43">
        <f>(((D44-I44)^2)/I44)+(((E44-J44)^2)/J44)+(((G44-K44)^2)/K44)+(((H44-L44)^2)/L44)</f>
        <v>7.5337592917832904E-3</v>
      </c>
      <c r="Q44" s="44">
        <f>_xlfn.CHISQ.DIST.RT(P44,1)</f>
        <v>0.93083268874072744</v>
      </c>
      <c r="R44" s="39" t="str">
        <f>IF(Q44&lt;0.01,"statistically significant at p&lt;0.01","not statistically significant at p&lt;0.01")</f>
        <v>not statistically significant at p&lt;0.01</v>
      </c>
      <c r="S44" s="39" t="str">
        <f>IF(O44="not eligible for chi-square test","not eligible for chi-square testing",IF(Q44&gt;=0.01,"test results not statistically significant",IF(M44&lt;=0,"test results statistically significant, minority NOT overrepresented in arrests",IF(M44&gt;0,"test results statistically significant, minority overrepresented in arrests"))))</f>
        <v>test results not statistically significant</v>
      </c>
    </row>
    <row r="45" spans="1:19" x14ac:dyDescent="0.25">
      <c r="A45" s="39" t="s">
        <v>305</v>
      </c>
      <c r="B45" s="40" t="s">
        <v>306</v>
      </c>
      <c r="C45" s="41">
        <v>4244</v>
      </c>
      <c r="D45" s="37">
        <v>5</v>
      </c>
      <c r="E45" s="37">
        <v>4239</v>
      </c>
      <c r="F45" s="37">
        <v>5260</v>
      </c>
      <c r="G45" s="37">
        <v>15</v>
      </c>
      <c r="H45" s="37">
        <v>5245</v>
      </c>
      <c r="I45" s="42">
        <f>(C45/SUM(C45,F45))*SUM(D45,G45)</f>
        <v>8.9309764309764308</v>
      </c>
      <c r="J45" s="42">
        <f>(C45/SUM(C45,F45))*SUM(E45,H45)</f>
        <v>4235.0690235690236</v>
      </c>
      <c r="K45" s="42">
        <f>(F45/SUM(C45,F45))*SUM(D45,G45)</f>
        <v>11.069023569023567</v>
      </c>
      <c r="L45" s="42">
        <f>(F45/SUM(C45,F45))*SUM(E45,H45)</f>
        <v>5248.9309764309764</v>
      </c>
      <c r="M45" s="42">
        <f>G45-K45</f>
        <v>3.9309764309764326</v>
      </c>
      <c r="N45" s="43">
        <f>100*(M45/K45)</f>
        <v>35.513307984790892</v>
      </c>
      <c r="O45" s="38" t="str">
        <f>IF(AND(I45&gt;=5,J45&gt;=5,K45&gt;=5,L45&gt;=5),"eligible for chi-square test","not eligible for chi-square test")</f>
        <v>eligible for chi-square test</v>
      </c>
      <c r="P45" s="43">
        <f>(((D45-I45)^2)/I45)+(((E45-J45)^2)/J45)+(((G45-K45)^2)/K45)+(((H45-L45)^2)/L45)</f>
        <v>3.132834858010582</v>
      </c>
      <c r="Q45" s="44">
        <f>_xlfn.CHISQ.DIST.RT(P45,1)</f>
        <v>7.6730206262699913E-2</v>
      </c>
      <c r="R45" s="39" t="str">
        <f>IF(Q45&lt;0.01,"statistically significant at p&lt;0.01","not statistically significant at p&lt;0.01")</f>
        <v>not statistically significant at p&lt;0.01</v>
      </c>
      <c r="S45" s="39" t="str">
        <f>IF(O45="not eligible for chi-square test","not eligible for chi-square testing",IF(Q45&gt;=0.01,"test results not statistically significant",IF(M45&lt;=0,"test results statistically significant, minority NOT overrepresented in arrests",IF(M45&gt;0,"test results statistically significant, minority overrepresented in arrests"))))</f>
        <v>test results not statistically significant</v>
      </c>
    </row>
    <row r="46" spans="1:19" x14ac:dyDescent="0.25">
      <c r="A46" s="39" t="s">
        <v>313</v>
      </c>
      <c r="B46" s="40" t="s">
        <v>314</v>
      </c>
      <c r="C46" s="41">
        <v>11871</v>
      </c>
      <c r="D46" s="37">
        <v>22</v>
      </c>
      <c r="E46" s="37">
        <v>11849</v>
      </c>
      <c r="F46" s="37">
        <v>8315</v>
      </c>
      <c r="G46" s="37">
        <v>27</v>
      </c>
      <c r="H46" s="37">
        <v>8288</v>
      </c>
      <c r="I46" s="42">
        <f>(C46/SUM(C46,F46))*SUM(D46,G46)</f>
        <v>28.815961557515109</v>
      </c>
      <c r="J46" s="42">
        <f>(C46/SUM(C46,F46))*SUM(E46,H46)</f>
        <v>11842.184038442485</v>
      </c>
      <c r="K46" s="42">
        <f>(F46/SUM(C46,F46))*SUM(D46,G46)</f>
        <v>20.184038442484891</v>
      </c>
      <c r="L46" s="42">
        <f>(F46/SUM(C46,F46))*SUM(E46,H46)</f>
        <v>8294.815961557515</v>
      </c>
      <c r="M46" s="42">
        <f>G46-K46</f>
        <v>6.8159615575151093</v>
      </c>
      <c r="N46" s="43">
        <f>100*(M46/K46)</f>
        <v>33.76906745861303</v>
      </c>
      <c r="O46" s="38" t="str">
        <f>IF(AND(I46&gt;=5,J46&gt;=5,K46&gt;=5,L46&gt;=5),"eligible for chi-square test","not eligible for chi-square test")</f>
        <v>eligible for chi-square test</v>
      </c>
      <c r="P46" s="43">
        <f>(((D46-I46)^2)/I46)+(((E46-J46)^2)/J46)+(((G46-K46)^2)/K46)+(((H46-L46)^2)/L46)</f>
        <v>3.9234187455165319</v>
      </c>
      <c r="Q46" s="44">
        <f>_xlfn.CHISQ.DIST.RT(P46,1)</f>
        <v>4.7617951879077976E-2</v>
      </c>
      <c r="R46" s="39" t="str">
        <f>IF(Q46&lt;0.01,"statistically significant at p&lt;0.01","not statistically significant at p&lt;0.01")</f>
        <v>not statistically significant at p&lt;0.01</v>
      </c>
      <c r="S46" s="39" t="str">
        <f>IF(O46="not eligible for chi-square test","not eligible for chi-square testing",IF(Q46&gt;=0.01,"test results not statistically significant",IF(M46&lt;=0,"test results statistically significant, minority NOT overrepresented in arrests",IF(M46&gt;0,"test results statistically significant, minority overrepresented in arrests"))))</f>
        <v>test results not statistically significant</v>
      </c>
    </row>
    <row r="47" spans="1:19" x14ac:dyDescent="0.25">
      <c r="A47" s="39" t="s">
        <v>317</v>
      </c>
      <c r="B47" s="40" t="s">
        <v>318</v>
      </c>
      <c r="C47" s="41">
        <v>180</v>
      </c>
      <c r="D47" s="37">
        <v>6</v>
      </c>
      <c r="E47" s="37">
        <v>174</v>
      </c>
      <c r="F47" s="37">
        <v>341</v>
      </c>
      <c r="G47" s="37">
        <v>15</v>
      </c>
      <c r="H47" s="37">
        <v>326</v>
      </c>
      <c r="I47" s="42">
        <f>(C47/SUM(C47,F47))*SUM(D47,G47)</f>
        <v>7.2552783109404988</v>
      </c>
      <c r="J47" s="42">
        <f>(C47/SUM(C47,F47))*SUM(E47,H47)</f>
        <v>172.7447216890595</v>
      </c>
      <c r="K47" s="42">
        <f>(F47/SUM(C47,F47))*SUM(D47,G47)</f>
        <v>13.744721689059499</v>
      </c>
      <c r="L47" s="42">
        <f>(F47/SUM(C47,F47))*SUM(E47,H47)</f>
        <v>327.25527831094047</v>
      </c>
      <c r="M47" s="42">
        <f>G47-K47</f>
        <v>1.2552783109405006</v>
      </c>
      <c r="N47" s="43">
        <f>100*(M47/K47)</f>
        <v>9.1328026811897907</v>
      </c>
      <c r="O47" s="38" t="str">
        <f>IF(AND(I47&gt;=5,J47&gt;=5,K47&gt;=5,L47&gt;=5),"eligible for chi-square test","not eligible for chi-square test")</f>
        <v>eligible for chi-square test</v>
      </c>
      <c r="P47" s="43">
        <f>(((D47-I47)^2)/I47)+(((E47-J47)^2)/J47)+(((G47-K47)^2)/K47)+(((H47-L47)^2)/L47)</f>
        <v>0.34576182097472419</v>
      </c>
      <c r="Q47" s="44">
        <f>_xlfn.CHISQ.DIST.RT(P47,1)</f>
        <v>0.55652212145800362</v>
      </c>
      <c r="R47" s="39" t="str">
        <f>IF(Q47&lt;0.01,"statistically significant at p&lt;0.01","not statistically significant at p&lt;0.01")</f>
        <v>not statistically significant at p&lt;0.01</v>
      </c>
      <c r="S47" s="39" t="str">
        <f>IF(O47="not eligible for chi-square test","not eligible for chi-square testing",IF(Q47&gt;=0.01,"test results not statistically significant",IF(M47&lt;=0,"test results statistically significant, minority NOT overrepresented in arrests",IF(M47&gt;0,"test results statistically significant, minority overrepresented in arrests"))))</f>
        <v>test results not statistically significant</v>
      </c>
    </row>
    <row r="48" spans="1:19" x14ac:dyDescent="0.25">
      <c r="A48" s="39" t="s">
        <v>333</v>
      </c>
      <c r="B48" s="40" t="s">
        <v>334</v>
      </c>
      <c r="C48" s="41">
        <v>2739</v>
      </c>
      <c r="D48" s="37">
        <v>22</v>
      </c>
      <c r="E48" s="37">
        <v>2717</v>
      </c>
      <c r="F48" s="37">
        <v>756</v>
      </c>
      <c r="G48" s="37">
        <v>9</v>
      </c>
      <c r="H48" s="37">
        <v>747</v>
      </c>
      <c r="I48" s="42">
        <f>(C48/SUM(C48,F48))*SUM(D48,G48)</f>
        <v>24.29442060085837</v>
      </c>
      <c r="J48" s="42">
        <f>(C48/SUM(C48,F48))*SUM(E48,H48)</f>
        <v>2714.7055793991417</v>
      </c>
      <c r="K48" s="42">
        <f>(F48/SUM(C48,F48))*SUM(D48,G48)</f>
        <v>6.705579399141631</v>
      </c>
      <c r="L48" s="42">
        <f>(F48/SUM(C48,F48))*SUM(E48,H48)</f>
        <v>749.2944206008583</v>
      </c>
      <c r="M48" s="42">
        <f>G48-K48</f>
        <v>2.294420600858369</v>
      </c>
      <c r="N48" s="43">
        <f>100*(M48/K48)</f>
        <v>34.216589861751153</v>
      </c>
      <c r="O48" s="38" t="str">
        <f>IF(AND(I48&gt;=5,J48&gt;=5,K48&gt;=5,L48&gt;=5),"eligible for chi-square test","not eligible for chi-square test")</f>
        <v>eligible for chi-square test</v>
      </c>
      <c r="P48" s="43">
        <f>(((D48-I48)^2)/I48)+(((E48-J48)^2)/J48)+(((G48-K48)^2)/K48)+(((H48-L48)^2)/L48)</f>
        <v>1.0107277790400857</v>
      </c>
      <c r="Q48" s="44">
        <f>_xlfn.CHISQ.DIST.RT(P48,1)</f>
        <v>0.31472854880515011</v>
      </c>
      <c r="R48" s="39" t="str">
        <f>IF(Q48&lt;0.01,"statistically significant at p&lt;0.01","not statistically significant at p&lt;0.01")</f>
        <v>not statistically significant at p&lt;0.01</v>
      </c>
      <c r="S48" s="39" t="str">
        <f>IF(O48="not eligible for chi-square test","not eligible for chi-square testing",IF(Q48&gt;=0.01,"test results not statistically significant",IF(M48&lt;=0,"test results statistically significant, minority NOT overrepresented in arrests",IF(M48&gt;0,"test results statistically significant, minority overrepresented in arrests"))))</f>
        <v>test results not statistically significant</v>
      </c>
    </row>
    <row r="49" spans="1:19" x14ac:dyDescent="0.25">
      <c r="A49" s="39" t="s">
        <v>345</v>
      </c>
      <c r="B49" s="40" t="s">
        <v>346</v>
      </c>
      <c r="C49" s="41">
        <v>2053</v>
      </c>
      <c r="D49" s="37">
        <v>42</v>
      </c>
      <c r="E49" s="37">
        <v>2011</v>
      </c>
      <c r="F49" s="37">
        <v>241</v>
      </c>
      <c r="G49" s="37">
        <v>11</v>
      </c>
      <c r="H49" s="37">
        <v>230</v>
      </c>
      <c r="I49" s="42">
        <f>(C49/SUM(C49,F49))*SUM(D49,G49)</f>
        <v>47.431996512641675</v>
      </c>
      <c r="J49" s="42">
        <f>(C49/SUM(C49,F49))*SUM(E49,H49)</f>
        <v>2005.5680034873583</v>
      </c>
      <c r="K49" s="42">
        <f>(F49/SUM(C49,F49))*SUM(D49,G49)</f>
        <v>5.5680034873583262</v>
      </c>
      <c r="L49" s="42">
        <f>(F49/SUM(C49,F49))*SUM(E49,H49)</f>
        <v>235.43199651264169</v>
      </c>
      <c r="M49" s="42">
        <f>G49-K49</f>
        <v>5.4319965126416738</v>
      </c>
      <c r="N49" s="43">
        <f>100*(M49/K49)</f>
        <v>97.557347529945986</v>
      </c>
      <c r="O49" s="38" t="str">
        <f>IF(AND(I49&gt;=5,J49&gt;=5,K49&gt;=5,L49&gt;=5),"eligible for chi-square test","not eligible for chi-square test")</f>
        <v>eligible for chi-square test</v>
      </c>
      <c r="P49" s="43">
        <f>(((D49-I49)^2)/I49)+(((E49-J49)^2)/J49)+(((G49-K49)^2)/K49)+(((H49-L49)^2)/L49)</f>
        <v>6.0614354908774839</v>
      </c>
      <c r="Q49" s="44">
        <f>_xlfn.CHISQ.DIST.RT(P49,1)</f>
        <v>1.3816533246063602E-2</v>
      </c>
      <c r="R49" s="39" t="str">
        <f>IF(Q49&lt;0.01,"statistically significant at p&lt;0.01","not statistically significant at p&lt;0.01")</f>
        <v>not statistically significant at p&lt;0.01</v>
      </c>
      <c r="S49" s="39" t="str">
        <f>IF(O49="not eligible for chi-square test","not eligible for chi-square testing",IF(Q49&gt;=0.01,"test results not statistically significant",IF(M49&lt;=0,"test results statistically significant, minority NOT overrepresented in arrests",IF(M49&gt;0,"test results statistically significant, minority overrepresented in arrests"))))</f>
        <v>test results not statistically significant</v>
      </c>
    </row>
    <row r="50" spans="1:19" x14ac:dyDescent="0.25">
      <c r="A50" s="39" t="s">
        <v>397</v>
      </c>
      <c r="B50" s="40" t="s">
        <v>398</v>
      </c>
      <c r="C50" s="41">
        <v>5854</v>
      </c>
      <c r="D50" s="37">
        <v>72</v>
      </c>
      <c r="E50" s="37">
        <v>5782</v>
      </c>
      <c r="F50" s="37">
        <v>4619</v>
      </c>
      <c r="G50" s="37">
        <v>80</v>
      </c>
      <c r="H50" s="37">
        <v>4539</v>
      </c>
      <c r="I50" s="42">
        <f>(C50/SUM(C50,F50))*SUM(D50,G50)</f>
        <v>84.96209300105032</v>
      </c>
      <c r="J50" s="42">
        <f>(C50/SUM(C50,F50))*SUM(E50,H50)</f>
        <v>5769.0379069989494</v>
      </c>
      <c r="K50" s="42">
        <f>(F50/SUM(C50,F50))*SUM(D50,G50)</f>
        <v>67.03790699894968</v>
      </c>
      <c r="L50" s="42">
        <f>(F50/SUM(C50,F50))*SUM(E50,H50)</f>
        <v>4551.9620930010506</v>
      </c>
      <c r="M50" s="42">
        <f>G50-K50</f>
        <v>12.96209300105032</v>
      </c>
      <c r="N50" s="43">
        <f>100*(M50/K50)</f>
        <v>19.335467918551522</v>
      </c>
      <c r="O50" s="38" t="str">
        <f>IF(AND(I50&gt;=5,J50&gt;=5,K50&gt;=5,L50&gt;=5),"eligible for chi-square test","not eligible for chi-square test")</f>
        <v>eligible for chi-square test</v>
      </c>
      <c r="P50" s="43">
        <f>(((D50-I50)^2)/I50)+(((E50-J50)^2)/J50)+(((G50-K50)^2)/K50)+(((H50-L50)^2)/L50)</f>
        <v>4.5498547300144923</v>
      </c>
      <c r="Q50" s="44">
        <f>_xlfn.CHISQ.DIST.RT(P50,1)</f>
        <v>3.2921539464662718E-2</v>
      </c>
      <c r="R50" s="39" t="str">
        <f>IF(Q50&lt;0.01,"statistically significant at p&lt;0.01","not statistically significant at p&lt;0.01")</f>
        <v>not statistically significant at p&lt;0.01</v>
      </c>
      <c r="S50" s="39" t="str">
        <f>IF(O50="not eligible for chi-square test","not eligible for chi-square testing",IF(Q50&gt;=0.01,"test results not statistically significant",IF(M50&lt;=0,"test results statistically significant, minority NOT overrepresented in arrests",IF(M50&gt;0,"test results statistically significant, minority overrepresented in arrests"))))</f>
        <v>test results not statistically significant</v>
      </c>
    </row>
    <row r="51" spans="1:19" x14ac:dyDescent="0.25">
      <c r="A51" s="39" t="s">
        <v>413</v>
      </c>
      <c r="B51" s="40" t="s">
        <v>414</v>
      </c>
      <c r="C51" s="41">
        <v>2571</v>
      </c>
      <c r="D51" s="37">
        <v>58</v>
      </c>
      <c r="E51" s="37">
        <v>2513</v>
      </c>
      <c r="F51" s="37">
        <v>296</v>
      </c>
      <c r="G51" s="37">
        <v>11</v>
      </c>
      <c r="H51" s="37">
        <v>285</v>
      </c>
      <c r="I51" s="42">
        <f>(C51/SUM(C51,F51))*SUM(D51,G51)</f>
        <v>61.876177188698989</v>
      </c>
      <c r="J51" s="42">
        <f>(C51/SUM(C51,F51))*SUM(E51,H51)</f>
        <v>2509.1238228113011</v>
      </c>
      <c r="K51" s="42">
        <f>(F51/SUM(C51,F51))*SUM(D51,G51)</f>
        <v>7.1238228113010109</v>
      </c>
      <c r="L51" s="42">
        <f>(F51/SUM(C51,F51))*SUM(E51,H51)</f>
        <v>288.87617718869899</v>
      </c>
      <c r="M51" s="42">
        <f>G51-K51</f>
        <v>3.8761771886989891</v>
      </c>
      <c r="N51" s="43">
        <f>100*(M51/K51)</f>
        <v>54.411476694085401</v>
      </c>
      <c r="O51" s="38" t="str">
        <f>IF(AND(I51&gt;=5,J51&gt;=5,K51&gt;=5,L51&gt;=5),"eligible for chi-square test","not eligible for chi-square test")</f>
        <v>eligible for chi-square test</v>
      </c>
      <c r="P51" s="43">
        <f>(((D51-I51)^2)/I51)+(((E51-J51)^2)/J51)+(((G51-K51)^2)/K51)+(((H51-L51)^2)/L51)</f>
        <v>2.4099039473622894</v>
      </c>
      <c r="Q51" s="44">
        <f>_xlfn.CHISQ.DIST.RT(P51,1)</f>
        <v>0.12056976384692529</v>
      </c>
      <c r="R51" s="39" t="str">
        <f>IF(Q51&lt;0.01,"statistically significant at p&lt;0.01","not statistically significant at p&lt;0.01")</f>
        <v>not statistically significant at p&lt;0.01</v>
      </c>
      <c r="S51" s="39" t="str">
        <f>IF(O51="not eligible for chi-square test","not eligible for chi-square testing",IF(Q51&gt;=0.01,"test results not statistically significant",IF(M51&lt;=0,"test results statistically significant, minority NOT overrepresented in arrests",IF(M51&gt;0,"test results statistically significant, minority overrepresented in arrests"))))</f>
        <v>test results not statistically significant</v>
      </c>
    </row>
    <row r="52" spans="1:19" x14ac:dyDescent="0.25">
      <c r="A52" s="39" t="s">
        <v>415</v>
      </c>
      <c r="B52" s="40" t="s">
        <v>416</v>
      </c>
      <c r="C52" s="41">
        <v>3714</v>
      </c>
      <c r="D52" s="37">
        <v>42</v>
      </c>
      <c r="E52" s="37">
        <v>3672</v>
      </c>
      <c r="F52" s="37">
        <v>462</v>
      </c>
      <c r="G52" s="37">
        <v>10</v>
      </c>
      <c r="H52" s="37">
        <v>452</v>
      </c>
      <c r="I52" s="42">
        <f>(C52/SUM(C52,F52))*SUM(D52,G52)</f>
        <v>46.247126436781613</v>
      </c>
      <c r="J52" s="42">
        <f>(C52/SUM(C52,F52))*SUM(E52,H52)</f>
        <v>3667.7528735632186</v>
      </c>
      <c r="K52" s="42">
        <f>(F52/SUM(C52,F52))*SUM(D52,G52)</f>
        <v>5.7528735632183912</v>
      </c>
      <c r="L52" s="42">
        <f>(F52/SUM(C52,F52))*SUM(E52,H52)</f>
        <v>456.24712643678163</v>
      </c>
      <c r="M52" s="42">
        <f>G52-K52</f>
        <v>4.2471264367816088</v>
      </c>
      <c r="N52" s="43">
        <f>100*(M52/K52)</f>
        <v>73.826173826173815</v>
      </c>
      <c r="O52" s="38" t="str">
        <f>IF(AND(I52&gt;=5,J52&gt;=5,K52&gt;=5,L52&gt;=5),"eligible for chi-square test","not eligible for chi-square test")</f>
        <v>eligible for chi-square test</v>
      </c>
      <c r="P52" s="43">
        <f>(((D52-I52)^2)/I52)+(((E52-J52)^2)/J52)+(((G52-K52)^2)/K52)+(((H52-L52)^2)/L52)</f>
        <v>3.5699815776000103</v>
      </c>
      <c r="Q52" s="44">
        <f>_xlfn.CHISQ.DIST.RT(P52,1)</f>
        <v>5.8832963938700106E-2</v>
      </c>
      <c r="R52" s="39" t="str">
        <f>IF(Q52&lt;0.01,"statistically significant at p&lt;0.01","not statistically significant at p&lt;0.01")</f>
        <v>not statistically significant at p&lt;0.01</v>
      </c>
      <c r="S52" s="39" t="str">
        <f>IF(O52="not eligible for chi-square test","not eligible for chi-square testing",IF(Q52&gt;=0.01,"test results not statistically significant",IF(M52&lt;=0,"test results statistically significant, minority NOT overrepresented in arrests",IF(M52&gt;0,"test results statistically significant, minority overrepresented in arrests"))))</f>
        <v>test results not statistically significant</v>
      </c>
    </row>
    <row r="53" spans="1:19" x14ac:dyDescent="0.25">
      <c r="A53" s="39" t="s">
        <v>427</v>
      </c>
      <c r="B53" s="40" t="s">
        <v>428</v>
      </c>
      <c r="C53" s="41">
        <v>1171</v>
      </c>
      <c r="D53" s="37">
        <v>12</v>
      </c>
      <c r="E53" s="37">
        <v>1159</v>
      </c>
      <c r="F53" s="37">
        <v>426</v>
      </c>
      <c r="G53" s="37">
        <v>9</v>
      </c>
      <c r="H53" s="37">
        <v>417</v>
      </c>
      <c r="I53" s="42">
        <f>(C53/SUM(C53,F53))*SUM(D53,G53)</f>
        <v>15.398246712586099</v>
      </c>
      <c r="J53" s="42">
        <f>(C53/SUM(C53,F53))*SUM(E53,H53)</f>
        <v>1155.6017532874139</v>
      </c>
      <c r="K53" s="42">
        <f>(F53/SUM(C53,F53))*SUM(D53,G53)</f>
        <v>5.6017532874139011</v>
      </c>
      <c r="L53" s="42">
        <f>(F53/SUM(C53,F53))*SUM(E53,H53)</f>
        <v>420.39824671258606</v>
      </c>
      <c r="M53" s="42">
        <f>G53-K53</f>
        <v>3.3982467125860989</v>
      </c>
      <c r="N53" s="43">
        <f>100*(M53/K53)</f>
        <v>60.663983903420529</v>
      </c>
      <c r="O53" s="38" t="str">
        <f>IF(AND(I53&gt;=5,J53&gt;=5,K53&gt;=5,L53&gt;=5),"eligible for chi-square test","not eligible for chi-square test")</f>
        <v>eligible for chi-square test</v>
      </c>
      <c r="P53" s="43">
        <f>(((D53-I53)^2)/I53)+(((E53-J53)^2)/J53)+(((G53-K53)^2)/K53)+(((H53-L53)^2)/L53)</f>
        <v>2.8489351085466965</v>
      </c>
      <c r="Q53" s="44">
        <f>_xlfn.CHISQ.DIST.RT(P53,1)</f>
        <v>9.1434481911917276E-2</v>
      </c>
      <c r="R53" s="39" t="str">
        <f>IF(Q53&lt;0.01,"statistically significant at p&lt;0.01","not statistically significant at p&lt;0.01")</f>
        <v>not statistically significant at p&lt;0.01</v>
      </c>
      <c r="S53" s="39" t="str">
        <f>IF(O53="not eligible for chi-square test","not eligible for chi-square testing",IF(Q53&gt;=0.01,"test results not statistically significant",IF(M53&lt;=0,"test results statistically significant, minority NOT overrepresented in arrests",IF(M53&gt;0,"test results statistically significant, minority overrepresented in arrests"))))</f>
        <v>test results not statistically significant</v>
      </c>
    </row>
    <row r="54" spans="1:19" x14ac:dyDescent="0.25">
      <c r="A54" s="39" t="s">
        <v>445</v>
      </c>
      <c r="B54" s="40" t="s">
        <v>446</v>
      </c>
      <c r="C54" s="41">
        <v>4402</v>
      </c>
      <c r="D54" s="37">
        <v>61</v>
      </c>
      <c r="E54" s="37">
        <v>4341</v>
      </c>
      <c r="F54" s="37">
        <v>2328</v>
      </c>
      <c r="G54" s="37">
        <v>47</v>
      </c>
      <c r="H54" s="37">
        <v>2281</v>
      </c>
      <c r="I54" s="42">
        <f>(C54/SUM(C54,F54))*SUM(D54,G54)</f>
        <v>70.64130757800892</v>
      </c>
      <c r="J54" s="42">
        <f>(C54/SUM(C54,F54))*SUM(E54,H54)</f>
        <v>4331.3586924219908</v>
      </c>
      <c r="K54" s="42">
        <f>(F54/SUM(C54,F54))*SUM(D54,G54)</f>
        <v>37.358692421991087</v>
      </c>
      <c r="L54" s="42">
        <f>(F54/SUM(C54,F54))*SUM(E54,H54)</f>
        <v>2290.6413075780088</v>
      </c>
      <c r="M54" s="42">
        <f>G54-K54</f>
        <v>9.641307578008913</v>
      </c>
      <c r="N54" s="43">
        <f>100*(M54/K54)</f>
        <v>25.807401043655332</v>
      </c>
      <c r="O54" s="38" t="str">
        <f>IF(AND(I54&gt;=5,J54&gt;=5,K54&gt;=5,L54&gt;=5),"eligible for chi-square test","not eligible for chi-square test")</f>
        <v>eligible for chi-square test</v>
      </c>
      <c r="P54" s="43">
        <f>(((D54-I54)^2)/I54)+(((E54-J54)^2)/J54)+(((G54-K54)^2)/K54)+(((H54-L54)^2)/L54)</f>
        <v>3.8660825459880317</v>
      </c>
      <c r="Q54" s="44">
        <f>_xlfn.CHISQ.DIST.RT(P54,1)</f>
        <v>4.9271398705708597E-2</v>
      </c>
      <c r="R54" s="39" t="str">
        <f>IF(Q54&lt;0.01,"statistically significant at p&lt;0.01","not statistically significant at p&lt;0.01")</f>
        <v>not statistically significant at p&lt;0.01</v>
      </c>
      <c r="S54" s="39" t="str">
        <f>IF(O54="not eligible for chi-square test","not eligible for chi-square testing",IF(Q54&gt;=0.01,"test results not statistically significant",IF(M54&lt;=0,"test results statistically significant, minority NOT overrepresented in arrests",IF(M54&gt;0,"test results statistically significant, minority overrepresented in arrests"))))</f>
        <v>test results not statistically significant</v>
      </c>
    </row>
    <row r="55" spans="1:19" x14ac:dyDescent="0.25">
      <c r="A55" s="39" t="s">
        <v>449</v>
      </c>
      <c r="B55" s="40" t="s">
        <v>450</v>
      </c>
      <c r="C55" s="41">
        <v>3305</v>
      </c>
      <c r="D55" s="37">
        <v>4</v>
      </c>
      <c r="E55" s="37">
        <v>3301</v>
      </c>
      <c r="F55" s="37">
        <v>3648</v>
      </c>
      <c r="G55" s="37">
        <v>11</v>
      </c>
      <c r="H55" s="37">
        <v>3637</v>
      </c>
      <c r="I55" s="42">
        <f>(C55/SUM(C55,F55))*SUM(D55,G55)</f>
        <v>7.1300158205091329</v>
      </c>
      <c r="J55" s="42">
        <f>(C55/SUM(C55,F55))*SUM(E55,H55)</f>
        <v>3297.869984179491</v>
      </c>
      <c r="K55" s="42">
        <f>(F55/SUM(C55,F55))*SUM(D55,G55)</f>
        <v>7.8699841794908663</v>
      </c>
      <c r="L55" s="42">
        <f>(F55/SUM(C55,F55))*SUM(E55,H55)</f>
        <v>3640.1300158205086</v>
      </c>
      <c r="M55" s="42">
        <f>G55-K55</f>
        <v>3.1300158205091337</v>
      </c>
      <c r="N55" s="43">
        <f>100*(M55/K55)</f>
        <v>39.7715643274854</v>
      </c>
      <c r="O55" s="38" t="str">
        <f>IF(AND(I55&gt;=5,J55&gt;=5,K55&gt;=5,L55&gt;=5),"eligible for chi-square test","not eligible for chi-square test")</f>
        <v>eligible for chi-square test</v>
      </c>
      <c r="P55" s="43">
        <f>(((D55-I55)^2)/I55)+(((E55-J55)^2)/J55)+(((G55-K55)^2)/K55)+(((H55-L55)^2)/L55)</f>
        <v>2.6245684596762913</v>
      </c>
      <c r="Q55" s="44">
        <f>_xlfn.CHISQ.DIST.RT(P55,1)</f>
        <v>0.10522110867373484</v>
      </c>
      <c r="R55" s="39" t="str">
        <f>IF(Q55&lt;0.01,"statistically significant at p&lt;0.01","not statistically significant at p&lt;0.01")</f>
        <v>not statistically significant at p&lt;0.01</v>
      </c>
      <c r="S55" s="39" t="str">
        <f>IF(O55="not eligible for chi-square test","not eligible for chi-square testing",IF(Q55&gt;=0.01,"test results not statistically significant",IF(M55&lt;=0,"test results statistically significant, minority NOT overrepresented in arrests",IF(M55&gt;0,"test results statistically significant, minority overrepresented in arrests"))))</f>
        <v>test results not statistically significant</v>
      </c>
    </row>
    <row r="56" spans="1:19" x14ac:dyDescent="0.25">
      <c r="A56" s="39" t="s">
        <v>459</v>
      </c>
      <c r="B56" s="40" t="s">
        <v>460</v>
      </c>
      <c r="C56" s="41">
        <v>7352</v>
      </c>
      <c r="D56" s="37">
        <v>8</v>
      </c>
      <c r="E56" s="37">
        <v>7344</v>
      </c>
      <c r="F56" s="37">
        <v>10535</v>
      </c>
      <c r="G56" s="37">
        <v>8</v>
      </c>
      <c r="H56" s="37">
        <v>10527</v>
      </c>
      <c r="I56" s="42">
        <f>(C56/SUM(C56,F56))*SUM(D56,G56)</f>
        <v>6.5763962654441777</v>
      </c>
      <c r="J56" s="42">
        <f>(C56/SUM(C56,F56))*SUM(E56,H56)</f>
        <v>7345.4236037345563</v>
      </c>
      <c r="K56" s="42">
        <f>(F56/SUM(C56,F56))*SUM(D56,G56)</f>
        <v>9.4236037345558223</v>
      </c>
      <c r="L56" s="42">
        <f>(F56/SUM(C56,F56))*SUM(E56,H56)</f>
        <v>10525.576396265444</v>
      </c>
      <c r="M56" s="42">
        <f>G56-K56</f>
        <v>-1.4236037345558223</v>
      </c>
      <c r="N56" s="43">
        <f>100*(M56/K56)</f>
        <v>-15.106786900806831</v>
      </c>
      <c r="O56" s="38" t="str">
        <f>IF(AND(I56&gt;=5,J56&gt;=5,K56&gt;=5,L56&gt;=5),"eligible for chi-square test","not eligible for chi-square test")</f>
        <v>eligible for chi-square test</v>
      </c>
      <c r="P56" s="43">
        <f>(((D56-I56)^2)/I56)+(((E56-J56)^2)/J56)+(((G56-K56)^2)/K56)+(((H56-L56)^2)/L56)</f>
        <v>0.52369916616730838</v>
      </c>
      <c r="Q56" s="44">
        <f>_xlfn.CHISQ.DIST.RT(P56,1)</f>
        <v>0.46926797447211593</v>
      </c>
      <c r="R56" s="39" t="str">
        <f>IF(Q56&lt;0.01,"statistically significant at p&lt;0.01","not statistically significant at p&lt;0.01")</f>
        <v>not statistically significant at p&lt;0.01</v>
      </c>
      <c r="S56" s="39" t="str">
        <f>IF(O56="not eligible for chi-square test","not eligible for chi-square testing",IF(Q56&gt;=0.01,"test results not statistically significant",IF(M56&lt;=0,"test results statistically significant, minority NOT overrepresented in arrests",IF(M56&gt;0,"test results statistically significant, minority overrepresented in arrests"))))</f>
        <v>test results not statistically significant</v>
      </c>
    </row>
    <row r="57" spans="1:19" x14ac:dyDescent="0.25">
      <c r="A57" s="39" t="s">
        <v>465</v>
      </c>
      <c r="B57" s="40" t="s">
        <v>466</v>
      </c>
      <c r="C57" s="41">
        <v>1464</v>
      </c>
      <c r="D57" s="37">
        <v>27</v>
      </c>
      <c r="E57" s="37">
        <v>1437</v>
      </c>
      <c r="F57" s="37">
        <v>2649</v>
      </c>
      <c r="G57" s="37">
        <v>55</v>
      </c>
      <c r="H57" s="37">
        <v>2594</v>
      </c>
      <c r="I57" s="42">
        <f>(C57/SUM(C57,F57))*SUM(D57,G57)</f>
        <v>29.187454412837344</v>
      </c>
      <c r="J57" s="42">
        <f>(C57/SUM(C57,F57))*SUM(E57,H57)</f>
        <v>1434.8125455871627</v>
      </c>
      <c r="K57" s="42">
        <f>(F57/SUM(C57,F57))*SUM(D57,G57)</f>
        <v>52.812545587162653</v>
      </c>
      <c r="L57" s="42">
        <f>(F57/SUM(C57,F57))*SUM(E57,H57)</f>
        <v>2596.1874544128373</v>
      </c>
      <c r="M57" s="42">
        <f>G57-K57</f>
        <v>2.1874544128373472</v>
      </c>
      <c r="N57" s="43">
        <f>100*(M57/K57)</f>
        <v>4.1419219401707084</v>
      </c>
      <c r="O57" s="38" t="str">
        <f>IF(AND(I57&gt;=5,J57&gt;=5,K57&gt;=5,L57&gt;=5),"eligible for chi-square test","not eligible for chi-square test")</f>
        <v>eligible for chi-square test</v>
      </c>
      <c r="P57" s="43">
        <f>(((D57-I57)^2)/I57)+(((E57-J57)^2)/J57)+(((G57-K57)^2)/K57)+(((H57-L57)^2)/L57)</f>
        <v>0.25971944425998877</v>
      </c>
      <c r="Q57" s="44">
        <f>_xlfn.CHISQ.DIST.RT(P57,1)</f>
        <v>0.61031296585507167</v>
      </c>
      <c r="R57" s="39" t="str">
        <f>IF(Q57&lt;0.01,"statistically significant at p&lt;0.01","not statistically significant at p&lt;0.01")</f>
        <v>not statistically significant at p&lt;0.01</v>
      </c>
      <c r="S57" s="39" t="str">
        <f>IF(O57="not eligible for chi-square test","not eligible for chi-square testing",IF(Q57&gt;=0.01,"test results not statistically significant",IF(M57&lt;=0,"test results statistically significant, minority NOT overrepresented in arrests",IF(M57&gt;0,"test results statistically significant, minority overrepresented in arrests"))))</f>
        <v>test results not statistically significant</v>
      </c>
    </row>
    <row r="58" spans="1:19" x14ac:dyDescent="0.25">
      <c r="A58" s="39" t="s">
        <v>471</v>
      </c>
      <c r="B58" s="40" t="s">
        <v>472</v>
      </c>
      <c r="C58" s="41">
        <v>906</v>
      </c>
      <c r="D58" s="37">
        <v>5</v>
      </c>
      <c r="E58" s="37">
        <v>901</v>
      </c>
      <c r="F58" s="37">
        <v>1474</v>
      </c>
      <c r="G58" s="37">
        <v>20</v>
      </c>
      <c r="H58" s="37">
        <v>1454</v>
      </c>
      <c r="I58" s="42">
        <f>(C58/SUM(C58,F58))*SUM(D58,G58)</f>
        <v>9.5168067226890756</v>
      </c>
      <c r="J58" s="42">
        <f>(C58/SUM(C58,F58))*SUM(E58,H58)</f>
        <v>896.48319327731087</v>
      </c>
      <c r="K58" s="42">
        <f>(F58/SUM(C58,F58))*SUM(D58,G58)</f>
        <v>15.483193277310924</v>
      </c>
      <c r="L58" s="42">
        <f>(F58/SUM(C58,F58))*SUM(E58,H58)</f>
        <v>1458.5168067226891</v>
      </c>
      <c r="M58" s="42">
        <f>G58-K58</f>
        <v>4.5168067226890756</v>
      </c>
      <c r="N58" s="43">
        <f>100*(M58/K58)</f>
        <v>29.172320217096338</v>
      </c>
      <c r="O58" s="38" t="str">
        <f>IF(AND(I58&gt;=5,J58&gt;=5,K58&gt;=5,L58&gt;=5),"eligible for chi-square test","not eligible for chi-square test")</f>
        <v>eligible for chi-square test</v>
      </c>
      <c r="P58" s="43">
        <f>(((D58-I58)^2)/I58)+(((E58-J58)^2)/J58)+(((G58-K58)^2)/K58)+(((H58-L58)^2)/L58)</f>
        <v>3.4981407870830927</v>
      </c>
      <c r="Q58" s="44">
        <f>_xlfn.CHISQ.DIST.RT(P58,1)</f>
        <v>6.1437765666489348E-2</v>
      </c>
      <c r="R58" s="39" t="str">
        <f>IF(Q58&lt;0.01,"statistically significant at p&lt;0.01","not statistically significant at p&lt;0.01")</f>
        <v>not statistically significant at p&lt;0.01</v>
      </c>
      <c r="S58" s="39" t="str">
        <f>IF(O58="not eligible for chi-square test","not eligible for chi-square testing",IF(Q58&gt;=0.01,"test results not statistically significant",IF(M58&lt;=0,"test results statistically significant, minority NOT overrepresented in arrests",IF(M58&gt;0,"test results statistically significant, minority overrepresented in arrests"))))</f>
        <v>test results not statistically significant</v>
      </c>
    </row>
    <row r="59" spans="1:19" x14ac:dyDescent="0.25">
      <c r="A59" s="39" t="s">
        <v>481</v>
      </c>
      <c r="B59" s="40" t="s">
        <v>482</v>
      </c>
      <c r="C59" s="41">
        <v>1615</v>
      </c>
      <c r="D59" s="37">
        <v>45</v>
      </c>
      <c r="E59" s="37">
        <v>1570</v>
      </c>
      <c r="F59" s="37">
        <v>1264</v>
      </c>
      <c r="G59" s="37">
        <v>48</v>
      </c>
      <c r="H59" s="37">
        <v>1216</v>
      </c>
      <c r="I59" s="42">
        <f>(C59/SUM(C59,F59))*SUM(D59,G59)</f>
        <v>52.169155956929487</v>
      </c>
      <c r="J59" s="42">
        <f>(C59/SUM(C59,F59))*SUM(E59,H59)</f>
        <v>1562.8308440430703</v>
      </c>
      <c r="K59" s="42">
        <f>(F59/SUM(C59,F59))*SUM(D59,G59)</f>
        <v>40.830844043070513</v>
      </c>
      <c r="L59" s="42">
        <f>(F59/SUM(C59,F59))*SUM(E59,H59)</f>
        <v>1223.1691559569294</v>
      </c>
      <c r="M59" s="42">
        <f>G59-K59</f>
        <v>7.1691559569294867</v>
      </c>
      <c r="N59" s="43">
        <f>100*(M59/K59)</f>
        <v>17.558187015108199</v>
      </c>
      <c r="O59" s="38" t="str">
        <f>IF(AND(I59&gt;=5,J59&gt;=5,K59&gt;=5,L59&gt;=5),"eligible for chi-square test","not eligible for chi-square test")</f>
        <v>eligible for chi-square test</v>
      </c>
      <c r="P59" s="43">
        <f>(((D59-I59)^2)/I59)+(((E59-J59)^2)/J59)+(((G59-K59)^2)/K59)+(((H59-L59)^2)/L59)</f>
        <v>2.3188752728625173</v>
      </c>
      <c r="Q59" s="44">
        <f>_xlfn.CHISQ.DIST.RT(P59,1)</f>
        <v>0.12781241218454942</v>
      </c>
      <c r="R59" s="39" t="str">
        <f>IF(Q59&lt;0.01,"statistically significant at p&lt;0.01","not statistically significant at p&lt;0.01")</f>
        <v>not statistically significant at p&lt;0.01</v>
      </c>
      <c r="S59" s="39" t="str">
        <f>IF(O59="not eligible for chi-square test","not eligible for chi-square testing",IF(Q59&gt;=0.01,"test results not statistically significant",IF(M59&lt;=0,"test results statistically significant, minority NOT overrepresented in arrests",IF(M59&gt;0,"test results statistically significant, minority overrepresented in arrests"))))</f>
        <v>test results not statistically significant</v>
      </c>
    </row>
    <row r="60" spans="1:19" x14ac:dyDescent="0.25">
      <c r="A60" s="39" t="s">
        <v>489</v>
      </c>
      <c r="B60" s="40" t="s">
        <v>490</v>
      </c>
      <c r="C60" s="41">
        <v>984</v>
      </c>
      <c r="D60" s="37">
        <v>15</v>
      </c>
      <c r="E60" s="37">
        <v>969</v>
      </c>
      <c r="F60" s="37">
        <v>2914</v>
      </c>
      <c r="G60" s="37">
        <v>72</v>
      </c>
      <c r="H60" s="37">
        <v>2842</v>
      </c>
      <c r="I60" s="42">
        <f>(C60/SUM(C60,F60))*SUM(D60,G60)</f>
        <v>21.96203181118522</v>
      </c>
      <c r="J60" s="42">
        <f>(C60/SUM(C60,F60))*SUM(E60,H60)</f>
        <v>962.03796818881472</v>
      </c>
      <c r="K60" s="42">
        <f>(F60/SUM(C60,F60))*SUM(D60,G60)</f>
        <v>65.037968188814773</v>
      </c>
      <c r="L60" s="42">
        <f>(F60/SUM(C60,F60))*SUM(E60,H60)</f>
        <v>2848.9620318111852</v>
      </c>
      <c r="M60" s="42">
        <f>G60-K60</f>
        <v>6.9620318111852271</v>
      </c>
      <c r="N60" s="43">
        <f>100*(M60/K60)</f>
        <v>10.704565356306068</v>
      </c>
      <c r="O60" s="38" t="str">
        <f>IF(AND(I60&gt;=5,J60&gt;=5,K60&gt;=5,L60&gt;=5),"eligible for chi-square test","not eligible for chi-square test")</f>
        <v>eligible for chi-square test</v>
      </c>
      <c r="P60" s="43">
        <f>(((D60-I60)^2)/I60)+(((E60-J60)^2)/J60)+(((G60-K60)^2)/K60)+(((H60-L60)^2)/L60)</f>
        <v>3.0196364826052133</v>
      </c>
      <c r="Q60" s="44">
        <f>_xlfn.CHISQ.DIST.RT(P60,1)</f>
        <v>8.2261903545973417E-2</v>
      </c>
      <c r="R60" s="39" t="str">
        <f>IF(Q60&lt;0.01,"statistically significant at p&lt;0.01","not statistically significant at p&lt;0.01")</f>
        <v>not statistically significant at p&lt;0.01</v>
      </c>
      <c r="S60" s="39" t="str">
        <f>IF(O60="not eligible for chi-square test","not eligible for chi-square testing",IF(Q60&gt;=0.01,"test results not statistically significant",IF(M60&lt;=0,"test results statistically significant, minority NOT overrepresented in arrests",IF(M60&gt;0,"test results statistically significant, minority overrepresented in arrests"))))</f>
        <v>test results not statistically significant</v>
      </c>
    </row>
    <row r="61" spans="1:19" x14ac:dyDescent="0.25">
      <c r="A61" s="39" t="s">
        <v>497</v>
      </c>
      <c r="B61" s="40" t="s">
        <v>498</v>
      </c>
      <c r="C61" s="41">
        <v>2159</v>
      </c>
      <c r="D61" s="37">
        <v>47</v>
      </c>
      <c r="E61" s="37">
        <v>2112</v>
      </c>
      <c r="F61" s="37">
        <v>1865</v>
      </c>
      <c r="G61" s="37">
        <v>51</v>
      </c>
      <c r="H61" s="37">
        <v>1814</v>
      </c>
      <c r="I61" s="42">
        <f>(C61/SUM(C61,F61))*SUM(D61,G61)</f>
        <v>52.58001988071571</v>
      </c>
      <c r="J61" s="42">
        <f>(C61/SUM(C61,F61))*SUM(E61,H61)</f>
        <v>2106.4199801192844</v>
      </c>
      <c r="K61" s="42">
        <f>(F61/SUM(C61,F61))*SUM(D61,G61)</f>
        <v>45.419980119284297</v>
      </c>
      <c r="L61" s="42">
        <f>(F61/SUM(C61,F61))*SUM(E61,H61)</f>
        <v>1819.5800198807158</v>
      </c>
      <c r="M61" s="42">
        <f>G61-K61</f>
        <v>5.5800198807157031</v>
      </c>
      <c r="N61" s="43">
        <f>100*(M61/K61)</f>
        <v>12.285386004267652</v>
      </c>
      <c r="O61" s="38" t="str">
        <f>IF(AND(I61&gt;=5,J61&gt;=5,K61&gt;=5,L61&gt;=5),"eligible for chi-square test","not eligible for chi-square test")</f>
        <v>eligible for chi-square test</v>
      </c>
      <c r="P61" s="43">
        <f>(((D61-I61)^2)/I61)+(((E61-J61)^2)/J61)+(((G61-K61)^2)/K61)+(((H61-L61)^2)/L61)</f>
        <v>1.3095966613657195</v>
      </c>
      <c r="Q61" s="44">
        <f>_xlfn.CHISQ.DIST.RT(P61,1)</f>
        <v>0.25246769499278043</v>
      </c>
      <c r="R61" s="39" t="str">
        <f>IF(Q61&lt;0.01,"statistically significant at p&lt;0.01","not statistically significant at p&lt;0.01")</f>
        <v>not statistically significant at p&lt;0.01</v>
      </c>
      <c r="S61" s="39" t="str">
        <f>IF(O61="not eligible for chi-square test","not eligible for chi-square testing",IF(Q61&gt;=0.01,"test results not statistically significant",IF(M61&lt;=0,"test results statistically significant, minority NOT overrepresented in arrests",IF(M61&gt;0,"test results statistically significant, minority overrepresented in arrests"))))</f>
        <v>test results not statistically significant</v>
      </c>
    </row>
    <row r="62" spans="1:19" x14ac:dyDescent="0.25">
      <c r="A62" s="39" t="s">
        <v>503</v>
      </c>
      <c r="B62" s="40" t="s">
        <v>504</v>
      </c>
      <c r="C62" s="41">
        <v>1060</v>
      </c>
      <c r="D62" s="37">
        <v>11</v>
      </c>
      <c r="E62" s="37">
        <v>1049</v>
      </c>
      <c r="F62" s="37">
        <v>998</v>
      </c>
      <c r="G62" s="37">
        <v>8</v>
      </c>
      <c r="H62" s="37">
        <v>990</v>
      </c>
      <c r="I62" s="42">
        <f>(C62/SUM(C62,F62))*SUM(D62,G62)</f>
        <v>9.7862001943634596</v>
      </c>
      <c r="J62" s="42">
        <f>(C62/SUM(C62,F62))*SUM(E62,H62)</f>
        <v>1050.2137998056364</v>
      </c>
      <c r="K62" s="42">
        <f>(F62/SUM(C62,F62))*SUM(D62,G62)</f>
        <v>9.2137998056365404</v>
      </c>
      <c r="L62" s="42">
        <f>(F62/SUM(C62,F62))*SUM(E62,H62)</f>
        <v>988.78620019436346</v>
      </c>
      <c r="M62" s="42">
        <f>G62-K62</f>
        <v>-1.2137998056365404</v>
      </c>
      <c r="N62" s="43">
        <f>100*(M62/K62)</f>
        <v>-13.17371585275815</v>
      </c>
      <c r="O62" s="38" t="str">
        <f>IF(AND(I62&gt;=5,J62&gt;=5,K62&gt;=5,L62&gt;=5),"eligible for chi-square test","not eligible for chi-square test")</f>
        <v>eligible for chi-square test</v>
      </c>
      <c r="P62" s="43">
        <f>(((D62-I62)^2)/I62)+(((E62-J62)^2)/J62)+(((G62-K62)^2)/K62)+(((H62-L62)^2)/L62)</f>
        <v>0.31334517034798171</v>
      </c>
      <c r="Q62" s="44">
        <f>_xlfn.CHISQ.DIST.RT(P62,1)</f>
        <v>0.57563467302061111</v>
      </c>
      <c r="R62" s="39" t="str">
        <f>IF(Q62&lt;0.01,"statistically significant at p&lt;0.01","not statistically significant at p&lt;0.01")</f>
        <v>not statistically significant at p&lt;0.01</v>
      </c>
      <c r="S62" s="39" t="str">
        <f>IF(O62="not eligible for chi-square test","not eligible for chi-square testing",IF(Q62&gt;=0.01,"test results not statistically significant",IF(M62&lt;=0,"test results statistically significant, minority NOT overrepresented in arrests",IF(M62&gt;0,"test results statistically significant, minority overrepresented in arrests"))))</f>
        <v>test results not statistically significant</v>
      </c>
    </row>
    <row r="63" spans="1:19" x14ac:dyDescent="0.25">
      <c r="A63" s="39" t="s">
        <v>513</v>
      </c>
      <c r="B63" s="40" t="s">
        <v>514</v>
      </c>
      <c r="C63" s="41">
        <v>2279</v>
      </c>
      <c r="D63" s="37">
        <v>12</v>
      </c>
      <c r="E63" s="37">
        <v>2267</v>
      </c>
      <c r="F63" s="37">
        <v>1432</v>
      </c>
      <c r="G63" s="37">
        <v>14</v>
      </c>
      <c r="H63" s="37">
        <v>1418</v>
      </c>
      <c r="I63" s="42">
        <f>(C63/SUM(C63,F63))*SUM(D63,G63)</f>
        <v>15.967124764214498</v>
      </c>
      <c r="J63" s="42">
        <f>(C63/SUM(C63,F63))*SUM(E63,H63)</f>
        <v>2263.0328752357855</v>
      </c>
      <c r="K63" s="42">
        <f>(F63/SUM(C63,F63))*SUM(D63,G63)</f>
        <v>10.032875235785502</v>
      </c>
      <c r="L63" s="42">
        <f>(F63/SUM(C63,F63))*SUM(E63,H63)</f>
        <v>1421.9671247642145</v>
      </c>
      <c r="M63" s="42">
        <f>G63-K63</f>
        <v>3.967124764214498</v>
      </c>
      <c r="N63" s="43">
        <f>100*(M63/K63)</f>
        <v>39.541254834550934</v>
      </c>
      <c r="O63" s="38" t="str">
        <f>IF(AND(I63&gt;=5,J63&gt;=5,K63&gt;=5,L63&gt;=5),"eligible for chi-square test","not eligible for chi-square test")</f>
        <v>eligible for chi-square test</v>
      </c>
      <c r="P63" s="43">
        <f>(((D63-I63)^2)/I63)+(((E63-J63)^2)/J63)+(((G63-K63)^2)/K63)+(((H63-L63)^2)/L63)</f>
        <v>2.5723283123476812</v>
      </c>
      <c r="Q63" s="44">
        <f>_xlfn.CHISQ.DIST.RT(P63,1)</f>
        <v>0.10874756774673097</v>
      </c>
      <c r="R63" s="39" t="str">
        <f>IF(Q63&lt;0.01,"statistically significant at p&lt;0.01","not statistically significant at p&lt;0.01")</f>
        <v>not statistically significant at p&lt;0.01</v>
      </c>
      <c r="S63" s="39" t="str">
        <f>IF(O63="not eligible for chi-square test","not eligible for chi-square testing",IF(Q63&gt;=0.01,"test results not statistically significant",IF(M63&lt;=0,"test results statistically significant, minority NOT overrepresented in arrests",IF(M63&gt;0,"test results statistically significant, minority overrepresented in arrests"))))</f>
        <v>test results not statistically significant</v>
      </c>
    </row>
    <row r="64" spans="1:19" x14ac:dyDescent="0.25">
      <c r="A64" s="39" t="s">
        <v>525</v>
      </c>
      <c r="B64" s="40" t="s">
        <v>526</v>
      </c>
      <c r="C64" s="41">
        <v>1064</v>
      </c>
      <c r="D64" s="37">
        <v>7</v>
      </c>
      <c r="E64" s="37">
        <v>1057</v>
      </c>
      <c r="F64" s="37">
        <v>2315</v>
      </c>
      <c r="G64" s="37">
        <v>22</v>
      </c>
      <c r="H64" s="37">
        <v>2293</v>
      </c>
      <c r="I64" s="42">
        <f>(C64/SUM(C64,F64))*SUM(D64,G64)</f>
        <v>9.1316957679786928</v>
      </c>
      <c r="J64" s="42">
        <f>(C64/SUM(C64,F64))*SUM(E64,H64)</f>
        <v>1054.8683042320213</v>
      </c>
      <c r="K64" s="42">
        <f>(F64/SUM(C64,F64))*SUM(D64,G64)</f>
        <v>19.868304232021309</v>
      </c>
      <c r="L64" s="42">
        <f>(F64/SUM(C64,F64))*SUM(E64,H64)</f>
        <v>2295.1316957679787</v>
      </c>
      <c r="M64" s="42">
        <f>G64-K64</f>
        <v>2.131695767978691</v>
      </c>
      <c r="N64" s="43">
        <f>100*(M64/K64)</f>
        <v>10.729127876666412</v>
      </c>
      <c r="O64" s="38" t="str">
        <f>IF(AND(I64&gt;=5,J64&gt;=5,K64&gt;=5,L64&gt;=5),"eligible for chi-square test","not eligible for chi-square test")</f>
        <v>eligible for chi-square test</v>
      </c>
      <c r="P64" s="43">
        <f>(((D64-I64)^2)/I64)+(((E64-J64)^2)/J64)+(((G64-K64)^2)/K64)+(((H64-L64)^2)/L64)</f>
        <v>0.73262138776548036</v>
      </c>
      <c r="Q64" s="44">
        <f>_xlfn.CHISQ.DIST.RT(P64,1)</f>
        <v>0.39203481212243929</v>
      </c>
      <c r="R64" s="39" t="str">
        <f>IF(Q64&lt;0.01,"statistically significant at p&lt;0.01","not statistically significant at p&lt;0.01")</f>
        <v>not statistically significant at p&lt;0.01</v>
      </c>
      <c r="S64" s="39" t="str">
        <f>IF(O64="not eligible for chi-square test","not eligible for chi-square testing",IF(Q64&gt;=0.01,"test results not statistically significant",IF(M64&lt;=0,"test results statistically significant, minority NOT overrepresented in arrests",IF(M64&gt;0,"test results statistically significant, minority overrepresented in arrests"))))</f>
        <v>test results not statistically significant</v>
      </c>
    </row>
    <row r="65" spans="1:19" x14ac:dyDescent="0.25">
      <c r="A65" s="39" t="s">
        <v>529</v>
      </c>
      <c r="B65" s="40" t="s">
        <v>530</v>
      </c>
      <c r="C65" s="41">
        <v>1197</v>
      </c>
      <c r="D65" s="37">
        <v>35</v>
      </c>
      <c r="E65" s="37">
        <v>1162</v>
      </c>
      <c r="F65" s="37">
        <v>257</v>
      </c>
      <c r="G65" s="37">
        <v>7</v>
      </c>
      <c r="H65" s="37">
        <v>250</v>
      </c>
      <c r="I65" s="42">
        <f>(C65/SUM(C65,F65))*SUM(D65,G65)</f>
        <v>34.576341127922973</v>
      </c>
      <c r="J65" s="42">
        <f>(C65/SUM(C65,F65))*SUM(E65,H65)</f>
        <v>1162.4236588720769</v>
      </c>
      <c r="K65" s="42">
        <f>(F65/SUM(C65,F65))*SUM(D65,G65)</f>
        <v>7.4236588720770289</v>
      </c>
      <c r="L65" s="42">
        <f>(F65/SUM(C65,F65))*SUM(E65,H65)</f>
        <v>249.57634112792297</v>
      </c>
      <c r="M65" s="42">
        <f>G65-K65</f>
        <v>-0.4236588720770289</v>
      </c>
      <c r="N65" s="43">
        <f>100*(M65/K65)</f>
        <v>-5.7068741893644619</v>
      </c>
      <c r="O65" s="38" t="str">
        <f>IF(AND(I65&gt;=5,J65&gt;=5,K65&gt;=5,L65&gt;=5),"eligible for chi-square test","not eligible for chi-square test")</f>
        <v>eligible for chi-square test</v>
      </c>
      <c r="P65" s="43">
        <f>(((D65-I65)^2)/I65)+(((E65-J65)^2)/J65)+(((G65-K65)^2)/K65)+(((H65-L65)^2)/L65)</f>
        <v>3.0242282784054712E-2</v>
      </c>
      <c r="Q65" s="44">
        <f>_xlfn.CHISQ.DIST.RT(P65,1)</f>
        <v>0.86194162852041889</v>
      </c>
      <c r="R65" s="39" t="str">
        <f>IF(Q65&lt;0.01,"statistically significant at p&lt;0.01","not statistically significant at p&lt;0.01")</f>
        <v>not statistically significant at p&lt;0.01</v>
      </c>
      <c r="S65" s="39" t="str">
        <f>IF(O65="not eligible for chi-square test","not eligible for chi-square testing",IF(Q65&gt;=0.01,"test results not statistically significant",IF(M65&lt;=0,"test results statistically significant, minority NOT overrepresented in arrests",IF(M65&gt;0,"test results statistically significant, minority overrepresented in arrests"))))</f>
        <v>test results not statistically significant</v>
      </c>
    </row>
    <row r="66" spans="1:19" x14ac:dyDescent="0.25">
      <c r="A66" s="39" t="s">
        <v>541</v>
      </c>
      <c r="B66" s="40" t="s">
        <v>542</v>
      </c>
      <c r="C66" s="41">
        <v>3862</v>
      </c>
      <c r="D66" s="37">
        <v>36</v>
      </c>
      <c r="E66" s="37">
        <v>3826</v>
      </c>
      <c r="F66" s="37">
        <v>2895</v>
      </c>
      <c r="G66" s="37">
        <v>44</v>
      </c>
      <c r="H66" s="37">
        <v>2851</v>
      </c>
      <c r="I66" s="42">
        <f>(C66/SUM(C66,F66))*SUM(D66,G66)</f>
        <v>45.724433920378864</v>
      </c>
      <c r="J66" s="42">
        <f>(C66/SUM(C66,F66))*SUM(E66,H66)</f>
        <v>3816.2755660796211</v>
      </c>
      <c r="K66" s="42">
        <f>(F66/SUM(C66,F66))*SUM(D66,G66)</f>
        <v>34.275566079621129</v>
      </c>
      <c r="L66" s="42">
        <f>(F66/SUM(C66,F66))*SUM(E66,H66)</f>
        <v>2860.7244339203785</v>
      </c>
      <c r="M66" s="42">
        <f>G66-K66</f>
        <v>9.7244339203788712</v>
      </c>
      <c r="N66" s="43">
        <f>100*(M66/K66)</f>
        <v>28.371329879101921</v>
      </c>
      <c r="O66" s="38" t="str">
        <f>IF(AND(I66&gt;=5,J66&gt;=5,K66&gt;=5,L66&gt;=5),"eligible for chi-square test","not eligible for chi-square test")</f>
        <v>eligible for chi-square test</v>
      </c>
      <c r="P66" s="43">
        <f>(((D66-I66)^2)/I66)+(((E66-J66)^2)/J66)+(((G66-K66)^2)/K66)+(((H66-L66)^2)/L66)</f>
        <v>4.8849285420211537</v>
      </c>
      <c r="Q66" s="44">
        <f>_xlfn.CHISQ.DIST.RT(P66,1)</f>
        <v>2.7092155952285642E-2</v>
      </c>
      <c r="R66" s="39" t="str">
        <f>IF(Q66&lt;0.01,"statistically significant at p&lt;0.01","not statistically significant at p&lt;0.01")</f>
        <v>not statistically significant at p&lt;0.01</v>
      </c>
      <c r="S66" s="39" t="str">
        <f>IF(O66="not eligible for chi-square test","not eligible for chi-square testing",IF(Q66&gt;=0.01,"test results not statistically significant",IF(M66&lt;=0,"test results statistically significant, minority NOT overrepresented in arrests",IF(M66&gt;0,"test results statistically significant, minority overrepresented in arrests"))))</f>
        <v>test results not statistically significant</v>
      </c>
    </row>
    <row r="67" spans="1:19" x14ac:dyDescent="0.25">
      <c r="A67" s="39" t="s">
        <v>545</v>
      </c>
      <c r="B67" s="40" t="s">
        <v>546</v>
      </c>
      <c r="C67" s="41">
        <v>1055</v>
      </c>
      <c r="D67" s="37">
        <v>12</v>
      </c>
      <c r="E67" s="37">
        <v>1043</v>
      </c>
      <c r="F67" s="37">
        <v>1348</v>
      </c>
      <c r="G67" s="37">
        <v>19</v>
      </c>
      <c r="H67" s="37">
        <v>1329</v>
      </c>
      <c r="I67" s="42">
        <f>(C67/SUM(C67,F67))*SUM(D67,G67)</f>
        <v>13.610070744902204</v>
      </c>
      <c r="J67" s="42">
        <f>(C67/SUM(C67,F67))*SUM(E67,H67)</f>
        <v>1041.3899292550977</v>
      </c>
      <c r="K67" s="42">
        <f>(F67/SUM(C67,F67))*SUM(D67,G67)</f>
        <v>17.389929255097794</v>
      </c>
      <c r="L67" s="42">
        <f>(F67/SUM(C67,F67))*SUM(E67,H67)</f>
        <v>1330.610070744902</v>
      </c>
      <c r="M67" s="42">
        <f>G67-K67</f>
        <v>1.610070744902206</v>
      </c>
      <c r="N67" s="43">
        <f>100*(M67/K67)</f>
        <v>9.2586388436871871</v>
      </c>
      <c r="O67" s="38" t="str">
        <f>IF(AND(I67&gt;=5,J67&gt;=5,K67&gt;=5,L67&gt;=5),"eligible for chi-square test","not eligible for chi-square test")</f>
        <v>eligible for chi-square test</v>
      </c>
      <c r="P67" s="43">
        <f>(((D67-I67)^2)/I67)+(((E67-J67)^2)/J67)+(((G67-K67)^2)/K67)+(((H67-L67)^2)/L67)</f>
        <v>0.34397945169153665</v>
      </c>
      <c r="Q67" s="44">
        <f>_xlfn.CHISQ.DIST.RT(P67,1)</f>
        <v>0.55754116419678845</v>
      </c>
      <c r="R67" s="39" t="str">
        <f>IF(Q67&lt;0.01,"statistically significant at p&lt;0.01","not statistically significant at p&lt;0.01")</f>
        <v>not statistically significant at p&lt;0.01</v>
      </c>
      <c r="S67" s="39" t="str">
        <f>IF(O67="not eligible for chi-square test","not eligible for chi-square testing",IF(Q67&gt;=0.01,"test results not statistically significant",IF(M67&lt;=0,"test results statistically significant, minority NOT overrepresented in arrests",IF(M67&gt;0,"test results statistically significant, minority overrepresented in arrests"))))</f>
        <v>test results not statistically significant</v>
      </c>
    </row>
    <row r="68" spans="1:19" x14ac:dyDescent="0.25">
      <c r="A68" s="39" t="s">
        <v>575</v>
      </c>
      <c r="B68" s="40" t="s">
        <v>576</v>
      </c>
      <c r="C68" s="41">
        <v>948</v>
      </c>
      <c r="D68" s="37">
        <v>25</v>
      </c>
      <c r="E68" s="37">
        <v>923</v>
      </c>
      <c r="F68" s="37">
        <v>1446</v>
      </c>
      <c r="G68" s="37">
        <v>26</v>
      </c>
      <c r="H68" s="37">
        <v>1420</v>
      </c>
      <c r="I68" s="42">
        <f>(C68/SUM(C68,F68))*SUM(D68,G68)</f>
        <v>20.195488721804509</v>
      </c>
      <c r="J68" s="42">
        <f>(C68/SUM(C68,F68))*SUM(E68,H68)</f>
        <v>927.80451127819549</v>
      </c>
      <c r="K68" s="42">
        <f>(F68/SUM(C68,F68))*SUM(D68,G68)</f>
        <v>30.804511278195491</v>
      </c>
      <c r="L68" s="42">
        <f>(F68/SUM(C68,F68))*SUM(E68,H68)</f>
        <v>1415.1954887218046</v>
      </c>
      <c r="M68" s="42">
        <f>G68-K68</f>
        <v>-4.8045112781954913</v>
      </c>
      <c r="N68" s="43">
        <f>100*(M68/K68)</f>
        <v>-15.596778130339278</v>
      </c>
      <c r="O68" s="38" t="str">
        <f>IF(AND(I68&gt;=5,J68&gt;=5,K68&gt;=5,L68&gt;=5),"eligible for chi-square test","not eligible for chi-square test")</f>
        <v>eligible for chi-square test</v>
      </c>
      <c r="P68" s="43">
        <f>(((D68-I68)^2)/I68)+(((E68-J68)^2)/J68)+(((G68-K68)^2)/K68)+(((H68-L68)^2)/L68)</f>
        <v>1.9335338411754324</v>
      </c>
      <c r="Q68" s="44">
        <f>_xlfn.CHISQ.DIST.RT(P68,1)</f>
        <v>0.16437234290990171</v>
      </c>
      <c r="R68" s="39" t="str">
        <f>IF(Q68&lt;0.01,"statistically significant at p&lt;0.01","not statistically significant at p&lt;0.01")</f>
        <v>not statistically significant at p&lt;0.01</v>
      </c>
      <c r="S68" s="39" t="str">
        <f>IF(O68="not eligible for chi-square test","not eligible for chi-square testing",IF(Q68&gt;=0.01,"test results not statistically significant",IF(M68&lt;=0,"test results statistically significant, minority NOT overrepresented in arrests",IF(M68&gt;0,"test results statistically significant, minority overrepresented in arrests"))))</f>
        <v>test results not statistically significant</v>
      </c>
    </row>
    <row r="69" spans="1:19" x14ac:dyDescent="0.25">
      <c r="A69" s="39" t="s">
        <v>579</v>
      </c>
      <c r="B69" s="40" t="s">
        <v>580</v>
      </c>
      <c r="C69" s="41">
        <v>3565</v>
      </c>
      <c r="D69" s="37">
        <v>90</v>
      </c>
      <c r="E69" s="37">
        <v>3475</v>
      </c>
      <c r="F69" s="37">
        <v>841</v>
      </c>
      <c r="G69" s="37">
        <v>23</v>
      </c>
      <c r="H69" s="37">
        <v>818</v>
      </c>
      <c r="I69" s="42">
        <f>(C69/SUM(C69,F69))*SUM(D69,G69)</f>
        <v>91.431003177485252</v>
      </c>
      <c r="J69" s="42">
        <f>(C69/SUM(C69,F69))*SUM(E69,H69)</f>
        <v>3473.5689968225147</v>
      </c>
      <c r="K69" s="42">
        <f>(F69/SUM(C69,F69))*SUM(D69,G69)</f>
        <v>21.568996822514752</v>
      </c>
      <c r="L69" s="42">
        <f>(F69/SUM(C69,F69))*SUM(E69,H69)</f>
        <v>819.4310031774852</v>
      </c>
      <c r="M69" s="42">
        <f>G69-K69</f>
        <v>1.4310031774852483</v>
      </c>
      <c r="N69" s="43">
        <f>100*(M69/K69)</f>
        <v>6.6345374764555514</v>
      </c>
      <c r="O69" s="38" t="str">
        <f>IF(AND(I69&gt;=5,J69&gt;=5,K69&gt;=5,L69&gt;=5),"eligible for chi-square test","not eligible for chi-square test")</f>
        <v>eligible for chi-square test</v>
      </c>
      <c r="P69" s="43">
        <f>(((D69-I69)^2)/I69)+(((E69-J69)^2)/J69)+(((G69-K69)^2)/K69)+(((H69-L69)^2)/L69)</f>
        <v>0.12042587559745441</v>
      </c>
      <c r="Q69" s="44">
        <f>_xlfn.CHISQ.DIST.RT(P69,1)</f>
        <v>0.72857305139324846</v>
      </c>
      <c r="R69" s="39" t="str">
        <f>IF(Q69&lt;0.01,"statistically significant at p&lt;0.01","not statistically significant at p&lt;0.01")</f>
        <v>not statistically significant at p&lt;0.01</v>
      </c>
      <c r="S69" s="39" t="str">
        <f>IF(O69="not eligible for chi-square test","not eligible for chi-square testing",IF(Q69&gt;=0.01,"test results not statistically significant",IF(M69&lt;=0,"test results statistically significant, minority NOT overrepresented in arrests",IF(M69&gt;0,"test results statistically significant, minority overrepresented in arrests"))))</f>
        <v>test results not statistically significant</v>
      </c>
    </row>
    <row r="70" spans="1:19" x14ac:dyDescent="0.25">
      <c r="A70" s="39" t="s">
        <v>597</v>
      </c>
      <c r="B70" s="40" t="s">
        <v>598</v>
      </c>
      <c r="C70" s="41">
        <v>28992</v>
      </c>
      <c r="D70" s="37">
        <v>86</v>
      </c>
      <c r="E70" s="37">
        <v>28906</v>
      </c>
      <c r="F70" s="37">
        <v>3587</v>
      </c>
      <c r="G70" s="37">
        <v>7</v>
      </c>
      <c r="H70" s="37">
        <v>3580</v>
      </c>
      <c r="I70" s="42">
        <f>(C70/SUM(C70,F70))*SUM(D70,G70)</f>
        <v>82.760551275361436</v>
      </c>
      <c r="J70" s="42">
        <f>(C70/SUM(C70,F70))*SUM(E70,H70)</f>
        <v>28909.239448724642</v>
      </c>
      <c r="K70" s="42">
        <f>(F70/SUM(C70,F70))*SUM(D70,G70)</f>
        <v>10.239448724638571</v>
      </c>
      <c r="L70" s="42">
        <f>(F70/SUM(C70,F70))*SUM(E70,H70)</f>
        <v>3576.7605512753616</v>
      </c>
      <c r="M70" s="42">
        <f>G70-K70</f>
        <v>-3.2394487246385708</v>
      </c>
      <c r="N70" s="43">
        <f>100*(M70/K70)</f>
        <v>-31.636944641791892</v>
      </c>
      <c r="O70" s="38" t="str">
        <f>IF(AND(I70&gt;=5,J70&gt;=5,K70&gt;=5,L70&gt;=5),"eligible for chi-square test","not eligible for chi-square test")</f>
        <v>eligible for chi-square test</v>
      </c>
      <c r="P70" s="43">
        <f>(((D70-I70)^2)/I70)+(((E70-J70)^2)/J70)+(((G70-K70)^2)/K70)+(((H70-L70)^2)/L70)</f>
        <v>1.1549594272542272</v>
      </c>
      <c r="Q70" s="44">
        <f>_xlfn.CHISQ.DIST.RT(P70,1)</f>
        <v>0.28251336916542347</v>
      </c>
      <c r="R70" s="39" t="str">
        <f>IF(Q70&lt;0.01,"statistically significant at p&lt;0.01","not statistically significant at p&lt;0.01")</f>
        <v>not statistically significant at p&lt;0.01</v>
      </c>
      <c r="S70" s="39" t="str">
        <f>IF(O70="not eligible for chi-square test","not eligible for chi-square testing",IF(Q70&gt;=0.01,"test results not statistically significant",IF(M70&lt;=0,"test results statistically significant, minority NOT overrepresented in arrests",IF(M70&gt;0,"test results statistically significant, minority overrepresented in arrests"))))</f>
        <v>test results not statistically significant</v>
      </c>
    </row>
    <row r="73" spans="1:19" s="6" customFormat="1" ht="15.75" x14ac:dyDescent="0.25">
      <c r="A73" s="19" t="s">
        <v>640</v>
      </c>
      <c r="B73" s="3"/>
      <c r="C73" s="20"/>
      <c r="D73" s="3"/>
      <c r="E73" s="12"/>
      <c r="F73" s="12"/>
      <c r="G73" s="12"/>
      <c r="H73" s="12"/>
      <c r="I73" s="21"/>
      <c r="J73" s="21"/>
      <c r="K73" s="21"/>
      <c r="L73" s="21"/>
      <c r="M73" s="21"/>
      <c r="N73" s="4"/>
      <c r="O73" s="5"/>
      <c r="P73" s="5"/>
      <c r="Q73" s="4"/>
      <c r="R73" s="4"/>
    </row>
    <row r="74" spans="1:19" x14ac:dyDescent="0.25">
      <c r="A74" s="39" t="s">
        <v>419</v>
      </c>
      <c r="B74" s="40" t="s">
        <v>420</v>
      </c>
      <c r="C74" s="41">
        <v>1940</v>
      </c>
      <c r="D74" s="37">
        <v>12</v>
      </c>
      <c r="E74" s="37">
        <v>1928</v>
      </c>
      <c r="F74" s="37">
        <v>91</v>
      </c>
      <c r="G74" s="37">
        <v>0</v>
      </c>
      <c r="H74" s="37">
        <v>91</v>
      </c>
      <c r="I74" s="42">
        <f>(C74/SUM(C74,F74))*SUM(D74,G74)</f>
        <v>11.462333825701625</v>
      </c>
      <c r="J74" s="42">
        <f>(C74/SUM(C74,F74))*SUM(E74,H74)</f>
        <v>1928.5376661742985</v>
      </c>
      <c r="K74" s="42">
        <f>(F74/SUM(C74,F74))*SUM(D74,G74)</f>
        <v>0.53766617429837527</v>
      </c>
      <c r="L74" s="42">
        <f>(F74/SUM(C74,F74))*SUM(E74,H74)</f>
        <v>90.462333825701634</v>
      </c>
      <c r="M74" s="42">
        <f>G74-K74</f>
        <v>-0.53766617429837527</v>
      </c>
      <c r="N74" s="43">
        <f>100*(M74/K74)</f>
        <v>-100</v>
      </c>
      <c r="O74" s="38" t="str">
        <f>IF(AND(I74&gt;=5,J74&gt;=5,K74&gt;=5,L74&gt;=5),"eligible for chi-square test","not eligible for chi-square test")</f>
        <v>not eligible for chi-square test</v>
      </c>
      <c r="S74" s="39" t="str">
        <f>IF(O74="not eligible for chi-square test","not eligible for chi-square testing",IF(Q74&gt;=0.01,"test results not statistically significant",IF(M74&lt;=0,"test results statistically significant, minority NOT overrepresented in arrests",IF(M74&gt;0,"test results statistically significant, minority overrepresented in arrests"))))</f>
        <v>not eligible for chi-square testing</v>
      </c>
    </row>
    <row r="75" spans="1:19" x14ac:dyDescent="0.25">
      <c r="A75" s="39" t="s">
        <v>19</v>
      </c>
      <c r="B75" s="40" t="s">
        <v>20</v>
      </c>
      <c r="C75" s="41">
        <v>4475</v>
      </c>
      <c r="D75" s="37">
        <v>3</v>
      </c>
      <c r="E75" s="37">
        <v>4472</v>
      </c>
      <c r="F75" s="37">
        <v>1274</v>
      </c>
      <c r="G75" s="37">
        <v>0</v>
      </c>
      <c r="H75" s="37">
        <v>1274</v>
      </c>
      <c r="I75" s="42">
        <f>(C75/SUM(C75,F75))*SUM(D75,G75)</f>
        <v>2.3351887284745172</v>
      </c>
      <c r="J75" s="42">
        <f>(C75/SUM(C75,F75))*SUM(E75,H75)</f>
        <v>4472.6648112715257</v>
      </c>
      <c r="K75" s="42">
        <f>(F75/SUM(C75,F75))*SUM(D75,G75)</f>
        <v>0.66481127152548269</v>
      </c>
      <c r="L75" s="42">
        <f>(F75/SUM(C75,F75))*SUM(E75,H75)</f>
        <v>1273.3351887284746</v>
      </c>
      <c r="M75" s="42">
        <f>G75-K75</f>
        <v>-0.66481127152548269</v>
      </c>
      <c r="N75" s="43">
        <f>100*(M75/K75)</f>
        <v>-100</v>
      </c>
      <c r="O75" s="38" t="str">
        <f>IF(AND(I75&gt;=5,J75&gt;=5,K75&gt;=5,L75&gt;=5),"eligible for chi-square test","not eligible for chi-square test")</f>
        <v>not eligible for chi-square test</v>
      </c>
      <c r="S75" s="39" t="str">
        <f>IF(O75="not eligible for chi-square test","not eligible for chi-square testing",IF(Q75&gt;=0.01,"test results not statistically significant",IF(M75&lt;=0,"test results statistically significant, minority NOT overrepresented in arrests",IF(M75&gt;0,"test results statistically significant, minority overrepresented in arrests"))))</f>
        <v>not eligible for chi-square testing</v>
      </c>
    </row>
    <row r="76" spans="1:19" x14ac:dyDescent="0.25">
      <c r="A76" s="39" t="s">
        <v>13</v>
      </c>
      <c r="B76" s="40" t="s">
        <v>14</v>
      </c>
      <c r="C76" s="41">
        <v>8</v>
      </c>
      <c r="D76" s="37">
        <v>0</v>
      </c>
      <c r="E76" s="37">
        <v>8</v>
      </c>
      <c r="F76" s="37">
        <v>3</v>
      </c>
      <c r="G76" s="37">
        <v>0</v>
      </c>
      <c r="H76" s="37">
        <v>3</v>
      </c>
      <c r="I76" s="42">
        <f>(C76/SUM(C76,F76))*SUM(D76,G76)</f>
        <v>0</v>
      </c>
      <c r="J76" s="42">
        <f>(C76/SUM(C76,F76))*SUM(E76,H76)</f>
        <v>8</v>
      </c>
      <c r="K76" s="42">
        <f>(F76/SUM(C76,F76))*SUM(D76,G76)</f>
        <v>0</v>
      </c>
      <c r="L76" s="42">
        <f>(F76/SUM(C76,F76))*SUM(E76,H76)</f>
        <v>3</v>
      </c>
      <c r="M76" s="42">
        <f>G76-K76</f>
        <v>0</v>
      </c>
      <c r="N76" s="43" t="e">
        <f>100*(M76/K76)</f>
        <v>#DIV/0!</v>
      </c>
      <c r="O76" s="38" t="str">
        <f>IF(AND(I76&gt;=5,J76&gt;=5,K76&gt;=5,L76&gt;=5),"eligible for chi-square test","not eligible for chi-square test")</f>
        <v>not eligible for chi-square test</v>
      </c>
      <c r="S76" s="39" t="str">
        <f>IF(O76="not eligible for chi-square test","not eligible for chi-square testing",IF(Q76&gt;=0.01,"test results not statistically significant",IF(M76&lt;=0,"test results statistically significant, minority NOT overrepresented in arrests",IF(M76&gt;0,"test results statistically significant, minority overrepresented in arrests"))))</f>
        <v>not eligible for chi-square testing</v>
      </c>
    </row>
    <row r="77" spans="1:19" x14ac:dyDescent="0.25">
      <c r="A77" s="39" t="s">
        <v>451</v>
      </c>
      <c r="B77" s="40" t="s">
        <v>452</v>
      </c>
      <c r="C77" s="41">
        <v>5</v>
      </c>
      <c r="D77" s="37">
        <v>0</v>
      </c>
      <c r="E77" s="37">
        <v>5</v>
      </c>
      <c r="F77" s="37">
        <v>7</v>
      </c>
      <c r="G77" s="37">
        <v>0</v>
      </c>
      <c r="H77" s="37">
        <v>7</v>
      </c>
      <c r="I77" s="42">
        <f>(C77/SUM(C77,F77))*SUM(D77,G77)</f>
        <v>0</v>
      </c>
      <c r="J77" s="42">
        <f>(C77/SUM(C77,F77))*SUM(E77,H77)</f>
        <v>5</v>
      </c>
      <c r="K77" s="42">
        <f>(F77/SUM(C77,F77))*SUM(D77,G77)</f>
        <v>0</v>
      </c>
      <c r="L77" s="42">
        <f>(F77/SUM(C77,F77))*SUM(E77,H77)</f>
        <v>7</v>
      </c>
      <c r="M77" s="42">
        <f>G77-K77</f>
        <v>0</v>
      </c>
      <c r="N77" s="43" t="e">
        <f>100*(M77/K77)</f>
        <v>#DIV/0!</v>
      </c>
      <c r="O77" s="38" t="str">
        <f>IF(AND(I77&gt;=5,J77&gt;=5,K77&gt;=5,L77&gt;=5),"eligible for chi-square test","not eligible for chi-square test")</f>
        <v>not eligible for chi-square test</v>
      </c>
      <c r="S77" s="39" t="str">
        <f>IF(O77="not eligible for chi-square test","not eligible for chi-square testing",IF(Q77&gt;=0.01,"test results not statistically significant",IF(M77&lt;=0,"test results statistically significant, minority NOT overrepresented in arrests",IF(M77&gt;0,"test results statistically significant, minority overrepresented in arrests"))))</f>
        <v>not eligible for chi-square testing</v>
      </c>
    </row>
    <row r="78" spans="1:19" x14ac:dyDescent="0.25">
      <c r="A78" s="39" t="s">
        <v>21</v>
      </c>
      <c r="B78" s="40" t="s">
        <v>22</v>
      </c>
      <c r="C78" s="41">
        <v>934</v>
      </c>
      <c r="D78" s="37">
        <v>6</v>
      </c>
      <c r="E78" s="37">
        <v>928</v>
      </c>
      <c r="F78" s="37">
        <v>155</v>
      </c>
      <c r="G78" s="37">
        <v>2</v>
      </c>
      <c r="H78" s="37">
        <v>153</v>
      </c>
      <c r="I78" s="42">
        <f>(C78/SUM(C78,F78))*SUM(D78,G78)</f>
        <v>6.861340679522498</v>
      </c>
      <c r="J78" s="42">
        <f>(C78/SUM(C78,F78))*SUM(E78,H78)</f>
        <v>927.13865932047759</v>
      </c>
      <c r="K78" s="42">
        <f>(F78/SUM(C78,F78))*SUM(D78,G78)</f>
        <v>1.1386593204775024</v>
      </c>
      <c r="L78" s="42">
        <f>(F78/SUM(C78,F78))*SUM(E78,H78)</f>
        <v>153.8613406795225</v>
      </c>
      <c r="M78" s="42">
        <f>G78-K78</f>
        <v>0.8613406795224976</v>
      </c>
      <c r="N78" s="43">
        <f>100*(M78/K78)</f>
        <v>75.645161290322562</v>
      </c>
      <c r="O78" s="38" t="str">
        <f>IF(AND(I78&gt;=5,J78&gt;=5,K78&gt;=5,L78&gt;=5),"eligible for chi-square test","not eligible for chi-square test")</f>
        <v>not eligible for chi-square test</v>
      </c>
      <c r="S78" s="39" t="str">
        <f>IF(O78="not eligible for chi-square test","not eligible for chi-square testing",IF(Q78&gt;=0.01,"test results not statistically significant",IF(M78&lt;=0,"test results statistically significant, minority NOT overrepresented in arrests",IF(M78&gt;0,"test results statistically significant, minority overrepresented in arrests"))))</f>
        <v>not eligible for chi-square testing</v>
      </c>
    </row>
    <row r="79" spans="1:19" x14ac:dyDescent="0.25">
      <c r="A79" s="39" t="s">
        <v>63</v>
      </c>
      <c r="B79" s="40" t="s">
        <v>64</v>
      </c>
      <c r="C79" s="41">
        <v>528</v>
      </c>
      <c r="D79" s="37">
        <v>1</v>
      </c>
      <c r="E79" s="37">
        <v>527</v>
      </c>
      <c r="F79" s="37">
        <v>284</v>
      </c>
      <c r="G79" s="37">
        <v>1</v>
      </c>
      <c r="H79" s="37">
        <v>283</v>
      </c>
      <c r="I79" s="42">
        <f>(C79/SUM(C79,F79))*SUM(D79,G79)</f>
        <v>1.3004926108374384</v>
      </c>
      <c r="J79" s="42">
        <f>(C79/SUM(C79,F79))*SUM(E79,H79)</f>
        <v>526.69950738916259</v>
      </c>
      <c r="K79" s="42">
        <f>(F79/SUM(C79,F79))*SUM(D79,G79)</f>
        <v>0.69950738916256161</v>
      </c>
      <c r="L79" s="42">
        <f>(F79/SUM(C79,F79))*SUM(E79,H79)</f>
        <v>283.30049261083747</v>
      </c>
      <c r="M79" s="42">
        <f>G79-K79</f>
        <v>0.30049261083743839</v>
      </c>
      <c r="N79" s="43">
        <f>100*(M79/K79)</f>
        <v>42.957746478873233</v>
      </c>
      <c r="O79" s="38" t="str">
        <f>IF(AND(I79&gt;=5,J79&gt;=5,K79&gt;=5,L79&gt;=5),"eligible for chi-square test","not eligible for chi-square test")</f>
        <v>not eligible for chi-square test</v>
      </c>
      <c r="S79" s="39" t="str">
        <f>IF(O79="not eligible for chi-square test","not eligible for chi-square testing",IF(Q79&gt;=0.01,"test results not statistically significant",IF(M79&lt;=0,"test results statistically significant, minority NOT overrepresented in arrests",IF(M79&gt;0,"test results statistically significant, minority overrepresented in arrests"))))</f>
        <v>not eligible for chi-square testing</v>
      </c>
    </row>
    <row r="80" spans="1:19" x14ac:dyDescent="0.25">
      <c r="A80" s="39" t="s">
        <v>27</v>
      </c>
      <c r="B80" s="40" t="s">
        <v>28</v>
      </c>
      <c r="C80" s="41">
        <v>82</v>
      </c>
      <c r="D80" s="37">
        <v>1</v>
      </c>
      <c r="E80" s="37">
        <v>81</v>
      </c>
      <c r="F80" s="37">
        <v>31</v>
      </c>
      <c r="G80" s="37">
        <v>1</v>
      </c>
      <c r="H80" s="37">
        <v>30</v>
      </c>
      <c r="I80" s="42">
        <f>(C80/SUM(C80,F80))*SUM(D80,G80)</f>
        <v>1.4513274336283186</v>
      </c>
      <c r="J80" s="42">
        <f>(C80/SUM(C80,F80))*SUM(E80,H80)</f>
        <v>80.548672566371678</v>
      </c>
      <c r="K80" s="42">
        <f>(F80/SUM(C80,F80))*SUM(D80,G80)</f>
        <v>0.54867256637168138</v>
      </c>
      <c r="L80" s="42">
        <f>(F80/SUM(C80,F80))*SUM(E80,H80)</f>
        <v>30.451327433628318</v>
      </c>
      <c r="M80" s="42">
        <f>G80-K80</f>
        <v>0.45132743362831862</v>
      </c>
      <c r="N80" s="43">
        <f>100*(M80/K80)</f>
        <v>82.258064516129053</v>
      </c>
      <c r="O80" s="38" t="str">
        <f>IF(AND(I80&gt;=5,J80&gt;=5,K80&gt;=5,L80&gt;=5),"eligible for chi-square test","not eligible for chi-square test")</f>
        <v>not eligible for chi-square test</v>
      </c>
      <c r="S80" s="39" t="str">
        <f>IF(O80="not eligible for chi-square test","not eligible for chi-square testing",IF(Q80&gt;=0.01,"test results not statistically significant",IF(M80&lt;=0,"test results statistically significant, minority NOT overrepresented in arrests",IF(M80&gt;0,"test results statistically significant, minority overrepresented in arrests"))))</f>
        <v>not eligible for chi-square testing</v>
      </c>
    </row>
    <row r="81" spans="1:19" x14ac:dyDescent="0.25">
      <c r="A81" s="39" t="s">
        <v>29</v>
      </c>
      <c r="B81" s="40" t="s">
        <v>30</v>
      </c>
      <c r="C81" s="41">
        <v>2472</v>
      </c>
      <c r="D81" s="37">
        <v>13</v>
      </c>
      <c r="E81" s="37">
        <v>2459</v>
      </c>
      <c r="F81" s="37">
        <v>977</v>
      </c>
      <c r="G81" s="37">
        <v>3</v>
      </c>
      <c r="H81" s="37">
        <v>974</v>
      </c>
      <c r="I81" s="42">
        <f>(C81/SUM(C81,F81))*SUM(D81,G81)</f>
        <v>11.467671788924326</v>
      </c>
      <c r="J81" s="42">
        <f>(C81/SUM(C81,F81))*SUM(E81,H81)</f>
        <v>2460.5323282110758</v>
      </c>
      <c r="K81" s="42">
        <f>(F81/SUM(C81,F81))*SUM(D81,G81)</f>
        <v>4.532328211075674</v>
      </c>
      <c r="L81" s="42">
        <f>(F81/SUM(C81,F81))*SUM(E81,H81)</f>
        <v>972.46767178892435</v>
      </c>
      <c r="M81" s="42">
        <f>G81-K81</f>
        <v>-1.532328211075674</v>
      </c>
      <c r="N81" s="43">
        <f>100*(M81/K81)</f>
        <v>-33.808853633572156</v>
      </c>
      <c r="O81" s="38" t="str">
        <f>IF(AND(I81&gt;=5,J81&gt;=5,K81&gt;=5,L81&gt;=5),"eligible for chi-square test","not eligible for chi-square test")</f>
        <v>not eligible for chi-square test</v>
      </c>
      <c r="S81" s="39" t="str">
        <f>IF(O81="not eligible for chi-square test","not eligible for chi-square testing",IF(Q81&gt;=0.01,"test results not statistically significant",IF(M81&lt;=0,"test results statistically significant, minority NOT overrepresented in arrests",IF(M81&gt;0,"test results statistically significant, minority overrepresented in arrests"))))</f>
        <v>not eligible for chi-square testing</v>
      </c>
    </row>
    <row r="82" spans="1:19" x14ac:dyDescent="0.25">
      <c r="A82" s="39" t="s">
        <v>583</v>
      </c>
      <c r="B82" s="40" t="s">
        <v>584</v>
      </c>
      <c r="C82" s="41">
        <v>573</v>
      </c>
      <c r="D82" s="37">
        <v>3</v>
      </c>
      <c r="E82" s="37">
        <v>570</v>
      </c>
      <c r="F82" s="37">
        <v>322</v>
      </c>
      <c r="G82" s="37">
        <v>0</v>
      </c>
      <c r="H82" s="37">
        <v>322</v>
      </c>
      <c r="I82" s="42">
        <f>(C82/SUM(C82,F82))*SUM(D82,G82)</f>
        <v>1.9206703910614527</v>
      </c>
      <c r="J82" s="42">
        <f>(C82/SUM(C82,F82))*SUM(E82,H82)</f>
        <v>571.07932960893856</v>
      </c>
      <c r="K82" s="42">
        <f>(F82/SUM(C82,F82))*SUM(D82,G82)</f>
        <v>1.0793296089385476</v>
      </c>
      <c r="L82" s="42">
        <f>(F82/SUM(C82,F82))*SUM(E82,H82)</f>
        <v>320.92067039106144</v>
      </c>
      <c r="M82" s="42">
        <f>G82-K82</f>
        <v>-1.0793296089385476</v>
      </c>
      <c r="N82" s="43">
        <f>100*(M82/K82)</f>
        <v>-100</v>
      </c>
      <c r="O82" s="38" t="str">
        <f>IF(AND(I82&gt;=5,J82&gt;=5,K82&gt;=5,L82&gt;=5),"eligible for chi-square test","not eligible for chi-square test")</f>
        <v>not eligible for chi-square test</v>
      </c>
      <c r="S82" s="39" t="str">
        <f>IF(O82="not eligible for chi-square test","not eligible for chi-square testing",IF(Q82&gt;=0.01,"test results not statistically significant",IF(M82&lt;=0,"test results statistically significant, minority NOT overrepresented in arrests",IF(M82&gt;0,"test results statistically significant, minority overrepresented in arrests"))))</f>
        <v>not eligible for chi-square testing</v>
      </c>
    </row>
    <row r="83" spans="1:19" x14ac:dyDescent="0.25">
      <c r="A83" s="39" t="s">
        <v>33</v>
      </c>
      <c r="B83" s="40" t="s">
        <v>34</v>
      </c>
      <c r="C83" s="41">
        <v>5288</v>
      </c>
      <c r="D83" s="37">
        <v>0</v>
      </c>
      <c r="E83" s="37">
        <v>5288</v>
      </c>
      <c r="F83" s="37">
        <v>2561</v>
      </c>
      <c r="G83" s="37">
        <v>0</v>
      </c>
      <c r="H83" s="37">
        <v>2561</v>
      </c>
      <c r="I83" s="42">
        <f>(C83/SUM(C83,F83))*SUM(D83,G83)</f>
        <v>0</v>
      </c>
      <c r="J83" s="42">
        <f>(C83/SUM(C83,F83))*SUM(E83,H83)</f>
        <v>5288</v>
      </c>
      <c r="K83" s="42">
        <f>(F83/SUM(C83,F83))*SUM(D83,G83)</f>
        <v>0</v>
      </c>
      <c r="L83" s="42">
        <f>(F83/SUM(C83,F83))*SUM(E83,H83)</f>
        <v>2561</v>
      </c>
      <c r="M83" s="42">
        <f>G83-K83</f>
        <v>0</v>
      </c>
      <c r="N83" s="43" t="e">
        <f>100*(M83/K83)</f>
        <v>#DIV/0!</v>
      </c>
      <c r="O83" s="38" t="str">
        <f>IF(AND(I83&gt;=5,J83&gt;=5,K83&gt;=5,L83&gt;=5),"eligible for chi-square test","not eligible for chi-square test")</f>
        <v>not eligible for chi-square test</v>
      </c>
      <c r="S83" s="39" t="str">
        <f>IF(O83="not eligible for chi-square test","not eligible for chi-square testing",IF(Q83&gt;=0.01,"test results not statistically significant",IF(M83&lt;=0,"test results statistically significant, minority NOT overrepresented in arrests",IF(M83&gt;0,"test results statistically significant, minority overrepresented in arrests"))))</f>
        <v>not eligible for chi-square testing</v>
      </c>
    </row>
    <row r="84" spans="1:19" x14ac:dyDescent="0.25">
      <c r="A84" s="39" t="s">
        <v>31</v>
      </c>
      <c r="B84" s="40" t="s">
        <v>32</v>
      </c>
      <c r="C84" s="41">
        <v>90</v>
      </c>
      <c r="D84" s="37">
        <v>0</v>
      </c>
      <c r="E84" s="37">
        <v>90</v>
      </c>
      <c r="F84" s="37">
        <v>50</v>
      </c>
      <c r="G84" s="37">
        <v>0</v>
      </c>
      <c r="H84" s="37">
        <v>50</v>
      </c>
      <c r="I84" s="42">
        <f>(C84/SUM(C84,F84))*SUM(D84,G84)</f>
        <v>0</v>
      </c>
      <c r="J84" s="42">
        <f>(C84/SUM(C84,F84))*SUM(E84,H84)</f>
        <v>90</v>
      </c>
      <c r="K84" s="42">
        <f>(F84/SUM(C84,F84))*SUM(D84,G84)</f>
        <v>0</v>
      </c>
      <c r="L84" s="42">
        <f>(F84/SUM(C84,F84))*SUM(E84,H84)</f>
        <v>50</v>
      </c>
      <c r="M84" s="42">
        <f>G84-K84</f>
        <v>0</v>
      </c>
      <c r="N84" s="43" t="e">
        <f>100*(M84/K84)</f>
        <v>#DIV/0!</v>
      </c>
      <c r="O84" s="38" t="str">
        <f>IF(AND(I84&gt;=5,J84&gt;=5,K84&gt;=5,L84&gt;=5),"eligible for chi-square test","not eligible for chi-square test")</f>
        <v>not eligible for chi-square test</v>
      </c>
      <c r="S84" s="39" t="str">
        <f>IF(O84="not eligible for chi-square test","not eligible for chi-square testing",IF(Q84&gt;=0.01,"test results not statistically significant",IF(M84&lt;=0,"test results statistically significant, minority NOT overrepresented in arrests",IF(M84&gt;0,"test results statistically significant, minority overrepresented in arrests"))))</f>
        <v>not eligible for chi-square testing</v>
      </c>
    </row>
    <row r="85" spans="1:19" x14ac:dyDescent="0.25">
      <c r="A85" s="39" t="s">
        <v>171</v>
      </c>
      <c r="B85" s="40" t="s">
        <v>172</v>
      </c>
      <c r="C85" s="41">
        <v>1669</v>
      </c>
      <c r="D85" s="37">
        <v>1</v>
      </c>
      <c r="E85" s="37">
        <v>1668</v>
      </c>
      <c r="F85" s="37">
        <v>730</v>
      </c>
      <c r="G85" s="37">
        <v>1</v>
      </c>
      <c r="H85" s="37">
        <v>729</v>
      </c>
      <c r="I85" s="42">
        <f>(C85/SUM(C85,F85))*SUM(D85,G85)</f>
        <v>1.3914130887869947</v>
      </c>
      <c r="J85" s="42">
        <f>(C85/SUM(C85,F85))*SUM(E85,H85)</f>
        <v>1667.608586911213</v>
      </c>
      <c r="K85" s="42">
        <f>(F85/SUM(C85,F85))*SUM(D85,G85)</f>
        <v>0.60858691121300545</v>
      </c>
      <c r="L85" s="42">
        <f>(F85/SUM(C85,F85))*SUM(E85,H85)</f>
        <v>729.39141308878709</v>
      </c>
      <c r="M85" s="42">
        <f>G85-K85</f>
        <v>0.39141308878699455</v>
      </c>
      <c r="N85" s="43">
        <f>100*(M85/K85)</f>
        <v>64.315068493150676</v>
      </c>
      <c r="O85" s="38" t="str">
        <f>IF(AND(I85&gt;=5,J85&gt;=5,K85&gt;=5,L85&gt;=5),"eligible for chi-square test","not eligible for chi-square test")</f>
        <v>not eligible for chi-square test</v>
      </c>
      <c r="S85" s="39" t="str">
        <f>IF(O85="not eligible for chi-square test","not eligible for chi-square testing",IF(Q85&gt;=0.01,"test results not statistically significant",IF(M85&lt;=0,"test results statistically significant, minority NOT overrepresented in arrests",IF(M85&gt;0,"test results statistically significant, minority overrepresented in arrests"))))</f>
        <v>not eligible for chi-square testing</v>
      </c>
    </row>
    <row r="86" spans="1:19" x14ac:dyDescent="0.25">
      <c r="A86" s="39" t="s">
        <v>39</v>
      </c>
      <c r="B86" s="40" t="s">
        <v>40</v>
      </c>
      <c r="C86" s="41">
        <v>238</v>
      </c>
      <c r="D86" s="37">
        <v>4</v>
      </c>
      <c r="E86" s="37">
        <v>234</v>
      </c>
      <c r="F86" s="37">
        <v>18</v>
      </c>
      <c r="G86" s="37">
        <v>0</v>
      </c>
      <c r="H86" s="37">
        <v>18</v>
      </c>
      <c r="I86" s="42">
        <f>(C86/SUM(C86,F86))*SUM(D86,G86)</f>
        <v>3.71875</v>
      </c>
      <c r="J86" s="42">
        <f>(C86/SUM(C86,F86))*SUM(E86,H86)</f>
        <v>234.28125</v>
      </c>
      <c r="K86" s="42">
        <f>(F86/SUM(C86,F86))*SUM(D86,G86)</f>
        <v>0.28125</v>
      </c>
      <c r="L86" s="42">
        <f>(F86/SUM(C86,F86))*SUM(E86,H86)</f>
        <v>17.71875</v>
      </c>
      <c r="M86" s="42">
        <f>G86-K86</f>
        <v>-0.28125</v>
      </c>
      <c r="N86" s="43">
        <f>100*(M86/K86)</f>
        <v>-100</v>
      </c>
      <c r="O86" s="38" t="str">
        <f>IF(AND(I86&gt;=5,J86&gt;=5,K86&gt;=5,L86&gt;=5),"eligible for chi-square test","not eligible for chi-square test")</f>
        <v>not eligible for chi-square test</v>
      </c>
      <c r="S86" s="39" t="str">
        <f>IF(O86="not eligible for chi-square test","not eligible for chi-square testing",IF(Q86&gt;=0.01,"test results not statistically significant",IF(M86&lt;=0,"test results statistically significant, minority NOT overrepresented in arrests",IF(M86&gt;0,"test results statistically significant, minority overrepresented in arrests"))))</f>
        <v>not eligible for chi-square testing</v>
      </c>
    </row>
    <row r="87" spans="1:19" x14ac:dyDescent="0.25">
      <c r="A87" s="39" t="s">
        <v>41</v>
      </c>
      <c r="B87" s="40" t="s">
        <v>42</v>
      </c>
      <c r="C87" s="41">
        <v>2866</v>
      </c>
      <c r="D87" s="37">
        <v>4</v>
      </c>
      <c r="E87" s="37">
        <v>2862</v>
      </c>
      <c r="F87" s="37">
        <v>687</v>
      </c>
      <c r="G87" s="37">
        <v>0</v>
      </c>
      <c r="H87" s="37">
        <v>687</v>
      </c>
      <c r="I87" s="42">
        <f>(C87/SUM(C87,F87))*SUM(D87,G87)</f>
        <v>3.2265690965381366</v>
      </c>
      <c r="J87" s="42">
        <f>(C87/SUM(C87,F87))*SUM(E87,H87)</f>
        <v>2862.7734309034618</v>
      </c>
      <c r="K87" s="42">
        <f>(F87/SUM(C87,F87))*SUM(D87,G87)</f>
        <v>0.77343090346186316</v>
      </c>
      <c r="L87" s="42">
        <f>(F87/SUM(C87,F87))*SUM(E87,H87)</f>
        <v>686.22656909653813</v>
      </c>
      <c r="M87" s="42">
        <f>G87-K87</f>
        <v>-0.77343090346186316</v>
      </c>
      <c r="N87" s="43">
        <f>100*(M87/K87)</f>
        <v>-100</v>
      </c>
      <c r="O87" s="38" t="str">
        <f>IF(AND(I87&gt;=5,J87&gt;=5,K87&gt;=5,L87&gt;=5),"eligible for chi-square test","not eligible for chi-square test")</f>
        <v>not eligible for chi-square test</v>
      </c>
      <c r="S87" s="39" t="str">
        <f>IF(O87="not eligible for chi-square test","not eligible for chi-square testing",IF(Q87&gt;=0.01,"test results not statistically significant",IF(M87&lt;=0,"test results statistically significant, minority NOT overrepresented in arrests",IF(M87&gt;0,"test results statistically significant, minority overrepresented in arrests"))))</f>
        <v>not eligible for chi-square testing</v>
      </c>
    </row>
    <row r="88" spans="1:19" x14ac:dyDescent="0.25">
      <c r="A88" s="39" t="s">
        <v>43</v>
      </c>
      <c r="B88" s="40" t="s">
        <v>44</v>
      </c>
      <c r="C88" s="41">
        <v>888</v>
      </c>
      <c r="D88" s="37">
        <v>4</v>
      </c>
      <c r="E88" s="37">
        <v>884</v>
      </c>
      <c r="F88" s="37">
        <v>204</v>
      </c>
      <c r="G88" s="37">
        <v>1</v>
      </c>
      <c r="H88" s="37">
        <v>203</v>
      </c>
      <c r="I88" s="42">
        <f>(C88/SUM(C88,F88))*SUM(D88,G88)</f>
        <v>4.0659340659340657</v>
      </c>
      <c r="J88" s="42">
        <f>(C88/SUM(C88,F88))*SUM(E88,H88)</f>
        <v>883.93406593406598</v>
      </c>
      <c r="K88" s="42">
        <f>(F88/SUM(C88,F88))*SUM(D88,G88)</f>
        <v>0.93406593406593408</v>
      </c>
      <c r="L88" s="42">
        <f>(F88/SUM(C88,F88))*SUM(E88,H88)</f>
        <v>203.06593406593407</v>
      </c>
      <c r="M88" s="42">
        <f>G88-K88</f>
        <v>6.5934065934065922E-2</v>
      </c>
      <c r="N88" s="43">
        <f>100*(M88/K88)</f>
        <v>7.0588235294117636</v>
      </c>
      <c r="O88" s="38" t="str">
        <f>IF(AND(I88&gt;=5,J88&gt;=5,K88&gt;=5,L88&gt;=5),"eligible for chi-square test","not eligible for chi-square test")</f>
        <v>not eligible for chi-square test</v>
      </c>
      <c r="S88" s="39" t="str">
        <f>IF(O88="not eligible for chi-square test","not eligible for chi-square testing",IF(Q88&gt;=0.01,"test results not statistically significant",IF(M88&lt;=0,"test results statistically significant, minority NOT overrepresented in arrests",IF(M88&gt;0,"test results statistically significant, minority overrepresented in arrests"))))</f>
        <v>not eligible for chi-square testing</v>
      </c>
    </row>
    <row r="89" spans="1:19" x14ac:dyDescent="0.25">
      <c r="A89" s="39" t="s">
        <v>85</v>
      </c>
      <c r="B89" s="40" t="s">
        <v>86</v>
      </c>
      <c r="C89" s="41">
        <v>591</v>
      </c>
      <c r="D89" s="37">
        <v>4</v>
      </c>
      <c r="E89" s="37">
        <v>587</v>
      </c>
      <c r="F89" s="37">
        <v>98</v>
      </c>
      <c r="G89" s="37">
        <v>0</v>
      </c>
      <c r="H89" s="37">
        <v>98</v>
      </c>
      <c r="I89" s="42">
        <f>(C89/SUM(C89,F89))*SUM(D89,G89)</f>
        <v>3.4310595065312048</v>
      </c>
      <c r="J89" s="42">
        <f>(C89/SUM(C89,F89))*SUM(E89,H89)</f>
        <v>587.56894049346886</v>
      </c>
      <c r="K89" s="42">
        <f>(F89/SUM(C89,F89))*SUM(D89,G89)</f>
        <v>0.56894049346879538</v>
      </c>
      <c r="L89" s="42">
        <f>(F89/SUM(C89,F89))*SUM(E89,H89)</f>
        <v>97.431059506531213</v>
      </c>
      <c r="M89" s="42">
        <f>G89-K89</f>
        <v>-0.56894049346879538</v>
      </c>
      <c r="N89" s="43">
        <f>100*(M89/K89)</f>
        <v>-100</v>
      </c>
      <c r="O89" s="38" t="str">
        <f>IF(AND(I89&gt;=5,J89&gt;=5,K89&gt;=5,L89&gt;=5),"eligible for chi-square test","not eligible for chi-square test")</f>
        <v>not eligible for chi-square test</v>
      </c>
      <c r="S89" s="39" t="str">
        <f>IF(O89="not eligible for chi-square test","not eligible for chi-square testing",IF(Q89&gt;=0.01,"test results not statistically significant",IF(M89&lt;=0,"test results statistically significant, minority NOT overrepresented in arrests",IF(M89&gt;0,"test results statistically significant, minority overrepresented in arrests"))))</f>
        <v>not eligible for chi-square testing</v>
      </c>
    </row>
    <row r="90" spans="1:19" x14ac:dyDescent="0.25">
      <c r="A90" s="39" t="s">
        <v>431</v>
      </c>
      <c r="B90" s="40" t="s">
        <v>432</v>
      </c>
      <c r="C90" s="41">
        <v>367</v>
      </c>
      <c r="D90" s="37">
        <v>6</v>
      </c>
      <c r="E90" s="37">
        <v>361</v>
      </c>
      <c r="F90" s="37">
        <v>23</v>
      </c>
      <c r="G90" s="37">
        <v>0</v>
      </c>
      <c r="H90" s="37">
        <v>23</v>
      </c>
      <c r="I90" s="42">
        <f>(C90/SUM(C90,F90))*SUM(D90,G90)</f>
        <v>5.6461538461538456</v>
      </c>
      <c r="J90" s="42">
        <f>(C90/SUM(C90,F90))*SUM(E90,H90)</f>
        <v>361.35384615384612</v>
      </c>
      <c r="K90" s="42">
        <f>(F90/SUM(C90,F90))*SUM(D90,G90)</f>
        <v>0.35384615384615381</v>
      </c>
      <c r="L90" s="42">
        <f>(F90/SUM(C90,F90))*SUM(E90,H90)</f>
        <v>22.646153846153844</v>
      </c>
      <c r="M90" s="42">
        <f>G90-K90</f>
        <v>-0.35384615384615381</v>
      </c>
      <c r="N90" s="43">
        <f>100*(M90/K90)</f>
        <v>-100</v>
      </c>
      <c r="O90" s="38" t="str">
        <f>IF(AND(I90&gt;=5,J90&gt;=5,K90&gt;=5,L90&gt;=5),"eligible for chi-square test","not eligible for chi-square test")</f>
        <v>not eligible for chi-square test</v>
      </c>
      <c r="S90" s="39" t="str">
        <f>IF(O90="not eligible for chi-square test","not eligible for chi-square testing",IF(Q90&gt;=0.01,"test results not statistically significant",IF(M90&lt;=0,"test results statistically significant, minority NOT overrepresented in arrests",IF(M90&gt;0,"test results statistically significant, minority overrepresented in arrests"))))</f>
        <v>not eligible for chi-square testing</v>
      </c>
    </row>
    <row r="91" spans="1:19" x14ac:dyDescent="0.25">
      <c r="A91" s="39" t="s">
        <v>267</v>
      </c>
      <c r="B91" s="40" t="s">
        <v>268</v>
      </c>
      <c r="C91" s="41">
        <v>989</v>
      </c>
      <c r="D91" s="37">
        <v>3</v>
      </c>
      <c r="E91" s="37">
        <v>986</v>
      </c>
      <c r="F91" s="37">
        <v>715</v>
      </c>
      <c r="G91" s="37">
        <v>4</v>
      </c>
      <c r="H91" s="37">
        <v>711</v>
      </c>
      <c r="I91" s="42">
        <f>(C91/SUM(C91,F91))*SUM(D91,G91)</f>
        <v>4.062793427230047</v>
      </c>
      <c r="J91" s="42">
        <f>(C91/SUM(C91,F91))*SUM(E91,H91)</f>
        <v>984.93720657277004</v>
      </c>
      <c r="K91" s="42">
        <f>(F91/SUM(C91,F91))*SUM(D91,G91)</f>
        <v>2.937206572769953</v>
      </c>
      <c r="L91" s="42">
        <f>(F91/SUM(C91,F91))*SUM(E91,H91)</f>
        <v>712.06279342722996</v>
      </c>
      <c r="M91" s="42">
        <f>G91-K91</f>
        <v>1.062793427230047</v>
      </c>
      <c r="N91" s="43">
        <f>100*(M91/K91)</f>
        <v>36.183816183816184</v>
      </c>
      <c r="O91" s="38" t="str">
        <f>IF(AND(I91&gt;=5,J91&gt;=5,K91&gt;=5,L91&gt;=5),"eligible for chi-square test","not eligible for chi-square test")</f>
        <v>not eligible for chi-square test</v>
      </c>
      <c r="S91" s="39" t="str">
        <f>IF(O91="not eligible for chi-square test","not eligible for chi-square testing",IF(Q91&gt;=0.01,"test results not statistically significant",IF(M91&lt;=0,"test results statistically significant, minority NOT overrepresented in arrests",IF(M91&gt;0,"test results statistically significant, minority overrepresented in arrests"))))</f>
        <v>not eligible for chi-square testing</v>
      </c>
    </row>
    <row r="92" spans="1:19" x14ac:dyDescent="0.25">
      <c r="A92" s="39" t="s">
        <v>405</v>
      </c>
      <c r="B92" s="40" t="s">
        <v>406</v>
      </c>
      <c r="C92" s="41">
        <v>1489</v>
      </c>
      <c r="D92" s="37">
        <v>0</v>
      </c>
      <c r="E92" s="37">
        <v>1489</v>
      </c>
      <c r="F92" s="37">
        <v>193</v>
      </c>
      <c r="G92" s="37">
        <v>0</v>
      </c>
      <c r="H92" s="37">
        <v>193</v>
      </c>
      <c r="I92" s="42">
        <f>(C92/SUM(C92,F92))*SUM(D92,G92)</f>
        <v>0</v>
      </c>
      <c r="J92" s="42">
        <f>(C92/SUM(C92,F92))*SUM(E92,H92)</f>
        <v>1489</v>
      </c>
      <c r="K92" s="42">
        <f>(F92/SUM(C92,F92))*SUM(D92,G92)</f>
        <v>0</v>
      </c>
      <c r="L92" s="42">
        <f>(F92/SUM(C92,F92))*SUM(E92,H92)</f>
        <v>193</v>
      </c>
      <c r="M92" s="42">
        <f>G92-K92</f>
        <v>0</v>
      </c>
      <c r="N92" s="43" t="e">
        <f>100*(M92/K92)</f>
        <v>#DIV/0!</v>
      </c>
      <c r="O92" s="38" t="str">
        <f>IF(AND(I92&gt;=5,J92&gt;=5,K92&gt;=5,L92&gt;=5),"eligible for chi-square test","not eligible for chi-square test")</f>
        <v>not eligible for chi-square test</v>
      </c>
      <c r="S92" s="39" t="str">
        <f>IF(O92="not eligible for chi-square test","not eligible for chi-square testing",IF(Q92&gt;=0.01,"test results not statistically significant",IF(M92&lt;=0,"test results statistically significant, minority NOT overrepresented in arrests",IF(M92&gt;0,"test results statistically significant, minority overrepresented in arrests"))))</f>
        <v>not eligible for chi-square testing</v>
      </c>
    </row>
    <row r="93" spans="1:19" x14ac:dyDescent="0.25">
      <c r="A93" s="39" t="s">
        <v>135</v>
      </c>
      <c r="B93" s="40" t="s">
        <v>136</v>
      </c>
      <c r="C93" s="41">
        <v>441</v>
      </c>
      <c r="D93" s="37">
        <v>0</v>
      </c>
      <c r="E93" s="37">
        <v>441</v>
      </c>
      <c r="F93" s="37">
        <v>154</v>
      </c>
      <c r="G93" s="37">
        <v>0</v>
      </c>
      <c r="H93" s="37">
        <v>154</v>
      </c>
      <c r="I93" s="42">
        <f>(C93/SUM(C93,F93))*SUM(D93,G93)</f>
        <v>0</v>
      </c>
      <c r="J93" s="42">
        <f>(C93/SUM(C93,F93))*SUM(E93,H93)</f>
        <v>441</v>
      </c>
      <c r="K93" s="42">
        <f>(F93/SUM(C93,F93))*SUM(D93,G93)</f>
        <v>0</v>
      </c>
      <c r="L93" s="42">
        <f>(F93/SUM(C93,F93))*SUM(E93,H93)</f>
        <v>154.00000000000003</v>
      </c>
      <c r="M93" s="42">
        <f>G93-K93</f>
        <v>0</v>
      </c>
      <c r="N93" s="43" t="e">
        <f>100*(M93/K93)</f>
        <v>#DIV/0!</v>
      </c>
      <c r="O93" s="38" t="str">
        <f>IF(AND(I93&gt;=5,J93&gt;=5,K93&gt;=5,L93&gt;=5),"eligible for chi-square test","not eligible for chi-square test")</f>
        <v>not eligible for chi-square test</v>
      </c>
      <c r="S93" s="39" t="str">
        <f>IF(O93="not eligible for chi-square test","not eligible for chi-square testing",IF(Q93&gt;=0.01,"test results not statistically significant",IF(M93&lt;=0,"test results statistically significant, minority NOT overrepresented in arrests",IF(M93&gt;0,"test results statistically significant, minority overrepresented in arrests"))))</f>
        <v>not eligible for chi-square testing</v>
      </c>
    </row>
    <row r="94" spans="1:19" x14ac:dyDescent="0.25">
      <c r="A94" s="39" t="s">
        <v>45</v>
      </c>
      <c r="B94" s="40" t="s">
        <v>46</v>
      </c>
      <c r="C94" s="41">
        <v>5040</v>
      </c>
      <c r="D94" s="37">
        <v>1</v>
      </c>
      <c r="E94" s="37">
        <v>5039</v>
      </c>
      <c r="F94" s="37">
        <v>989</v>
      </c>
      <c r="G94" s="37">
        <v>0</v>
      </c>
      <c r="H94" s="37">
        <v>989</v>
      </c>
      <c r="I94" s="42">
        <f>(C94/SUM(C94,F94))*SUM(D94,G94)</f>
        <v>0.83595952894344006</v>
      </c>
      <c r="J94" s="42">
        <f>(C94/SUM(C94,F94))*SUM(E94,H94)</f>
        <v>5039.164040471057</v>
      </c>
      <c r="K94" s="42">
        <f>(F94/SUM(C94,F94))*SUM(D94,G94)</f>
        <v>0.16404047105655997</v>
      </c>
      <c r="L94" s="42">
        <f>(F94/SUM(C94,F94))*SUM(E94,H94)</f>
        <v>988.83595952894348</v>
      </c>
      <c r="M94" s="42">
        <f>G94-K94</f>
        <v>-0.16404047105655997</v>
      </c>
      <c r="N94" s="43">
        <f>100*(M94/K94)</f>
        <v>-100</v>
      </c>
      <c r="O94" s="38" t="str">
        <f>IF(AND(I94&gt;=5,J94&gt;=5,K94&gt;=5,L94&gt;=5),"eligible for chi-square test","not eligible for chi-square test")</f>
        <v>not eligible for chi-square test</v>
      </c>
      <c r="S94" s="39" t="str">
        <f>IF(O94="not eligible for chi-square test","not eligible for chi-square testing",IF(Q94&gt;=0.01,"test results not statistically significant",IF(M94&lt;=0,"test results statistically significant, minority NOT overrepresented in arrests",IF(M94&gt;0,"test results statistically significant, minority overrepresented in arrests"))))</f>
        <v>not eligible for chi-square testing</v>
      </c>
    </row>
    <row r="95" spans="1:19" x14ac:dyDescent="0.25">
      <c r="A95" s="39" t="s">
        <v>69</v>
      </c>
      <c r="B95" s="40" t="s">
        <v>70</v>
      </c>
      <c r="C95" s="41">
        <v>28</v>
      </c>
      <c r="D95" s="37">
        <v>0</v>
      </c>
      <c r="E95" s="37">
        <v>28</v>
      </c>
      <c r="F95" s="37">
        <v>9</v>
      </c>
      <c r="G95" s="37">
        <v>0</v>
      </c>
      <c r="H95" s="37">
        <v>9</v>
      </c>
      <c r="I95" s="42">
        <f>(C95/SUM(C95,F95))*SUM(D95,G95)</f>
        <v>0</v>
      </c>
      <c r="J95" s="42">
        <f>(C95/SUM(C95,F95))*SUM(E95,H95)</f>
        <v>28</v>
      </c>
      <c r="K95" s="42">
        <f>(F95/SUM(C95,F95))*SUM(D95,G95)</f>
        <v>0</v>
      </c>
      <c r="L95" s="42">
        <f>(F95/SUM(C95,F95))*SUM(E95,H95)</f>
        <v>9</v>
      </c>
      <c r="M95" s="42">
        <f>G95-K95</f>
        <v>0</v>
      </c>
      <c r="N95" s="43" t="e">
        <f>100*(M95/K95)</f>
        <v>#DIV/0!</v>
      </c>
      <c r="O95" s="38" t="str">
        <f>IF(AND(I95&gt;=5,J95&gt;=5,K95&gt;=5,L95&gt;=5),"eligible for chi-square test","not eligible for chi-square test")</f>
        <v>not eligible for chi-square test</v>
      </c>
      <c r="S95" s="39" t="str">
        <f>IF(O95="not eligible for chi-square test","not eligible for chi-square testing",IF(Q95&gt;=0.01,"test results not statistically significant",IF(M95&lt;=0,"test results statistically significant, minority NOT overrepresented in arrests",IF(M95&gt;0,"test results statistically significant, minority overrepresented in arrests"))))</f>
        <v>not eligible for chi-square testing</v>
      </c>
    </row>
    <row r="96" spans="1:19" x14ac:dyDescent="0.25">
      <c r="A96" s="39" t="s">
        <v>231</v>
      </c>
      <c r="B96" s="40" t="s">
        <v>232</v>
      </c>
      <c r="C96" s="41">
        <v>6</v>
      </c>
      <c r="D96" s="37">
        <v>0</v>
      </c>
      <c r="E96" s="37">
        <v>6</v>
      </c>
      <c r="F96" s="37">
        <v>5</v>
      </c>
      <c r="G96" s="37">
        <v>0</v>
      </c>
      <c r="H96" s="37">
        <v>5</v>
      </c>
      <c r="I96" s="42">
        <f>(C96/SUM(C96,F96))*SUM(D96,G96)</f>
        <v>0</v>
      </c>
      <c r="J96" s="42">
        <f>(C96/SUM(C96,F96))*SUM(E96,H96)</f>
        <v>6</v>
      </c>
      <c r="K96" s="42">
        <f>(F96/SUM(C96,F96))*SUM(D96,G96)</f>
        <v>0</v>
      </c>
      <c r="L96" s="42">
        <f>(F96/SUM(C96,F96))*SUM(E96,H96)</f>
        <v>5</v>
      </c>
      <c r="M96" s="42">
        <f>G96-K96</f>
        <v>0</v>
      </c>
      <c r="N96" s="43" t="e">
        <f>100*(M96/K96)</f>
        <v>#DIV/0!</v>
      </c>
      <c r="O96" s="38" t="str">
        <f>IF(AND(I96&gt;=5,J96&gt;=5,K96&gt;=5,L96&gt;=5),"eligible for chi-square test","not eligible for chi-square test")</f>
        <v>not eligible for chi-square test</v>
      </c>
      <c r="S96" s="39" t="str">
        <f>IF(O96="not eligible for chi-square test","not eligible for chi-square testing",IF(Q96&gt;=0.01,"test results not statistically significant",IF(M96&lt;=0,"test results statistically significant, minority NOT overrepresented in arrests",IF(M96&gt;0,"test results statistically significant, minority overrepresented in arrests"))))</f>
        <v>not eligible for chi-square testing</v>
      </c>
    </row>
    <row r="97" spans="1:19" x14ac:dyDescent="0.25">
      <c r="A97" s="39" t="s">
        <v>391</v>
      </c>
      <c r="B97" s="40" t="s">
        <v>392</v>
      </c>
      <c r="C97" s="41">
        <v>223</v>
      </c>
      <c r="D97" s="37">
        <v>0</v>
      </c>
      <c r="E97" s="37">
        <v>223</v>
      </c>
      <c r="F97" s="37">
        <v>304</v>
      </c>
      <c r="G97" s="37">
        <v>3</v>
      </c>
      <c r="H97" s="37">
        <v>301</v>
      </c>
      <c r="I97" s="42">
        <f>(C97/SUM(C97,F97))*SUM(D97,G97)</f>
        <v>1.269449715370019</v>
      </c>
      <c r="J97" s="42">
        <f>(C97/SUM(C97,F97))*SUM(E97,H97)</f>
        <v>221.73055028462997</v>
      </c>
      <c r="K97" s="42">
        <f>(F97/SUM(C97,F97))*SUM(D97,G97)</f>
        <v>1.7305502846299812</v>
      </c>
      <c r="L97" s="42">
        <f>(F97/SUM(C97,F97))*SUM(E97,H97)</f>
        <v>302.26944971537006</v>
      </c>
      <c r="M97" s="42">
        <f>G97-K97</f>
        <v>1.2694497153700188</v>
      </c>
      <c r="N97" s="43">
        <f>100*(M97/K97)</f>
        <v>73.355263157894726</v>
      </c>
      <c r="O97" s="38" t="str">
        <f>IF(AND(I97&gt;=5,J97&gt;=5,K97&gt;=5,L97&gt;=5),"eligible for chi-square test","not eligible for chi-square test")</f>
        <v>not eligible for chi-square test</v>
      </c>
      <c r="S97" s="39" t="str">
        <f>IF(O97="not eligible for chi-square test","not eligible for chi-square testing",IF(Q97&gt;=0.01,"test results not statistically significant",IF(M97&lt;=0,"test results statistically significant, minority NOT overrepresented in arrests",IF(M97&gt;0,"test results statistically significant, minority overrepresented in arrests"))))</f>
        <v>not eligible for chi-square testing</v>
      </c>
    </row>
    <row r="98" spans="1:19" x14ac:dyDescent="0.25">
      <c r="A98" s="39" t="s">
        <v>393</v>
      </c>
      <c r="B98" s="40" t="s">
        <v>394</v>
      </c>
      <c r="C98" s="41">
        <v>105</v>
      </c>
      <c r="D98" s="37">
        <v>0</v>
      </c>
      <c r="E98" s="37">
        <v>105</v>
      </c>
      <c r="F98" s="37">
        <v>120</v>
      </c>
      <c r="G98" s="37">
        <v>0</v>
      </c>
      <c r="H98" s="37">
        <v>120</v>
      </c>
      <c r="I98" s="42">
        <f>(C98/SUM(C98,F98))*SUM(D98,G98)</f>
        <v>0</v>
      </c>
      <c r="J98" s="42">
        <f>(C98/SUM(C98,F98))*SUM(E98,H98)</f>
        <v>105</v>
      </c>
      <c r="K98" s="42">
        <f>(F98/SUM(C98,F98))*SUM(D98,G98)</f>
        <v>0</v>
      </c>
      <c r="L98" s="42">
        <f>(F98/SUM(C98,F98))*SUM(E98,H98)</f>
        <v>120</v>
      </c>
      <c r="M98" s="42">
        <f>G98-K98</f>
        <v>0</v>
      </c>
      <c r="N98" s="43" t="e">
        <f>100*(M98/K98)</f>
        <v>#DIV/0!</v>
      </c>
      <c r="O98" s="38" t="str">
        <f>IF(AND(I98&gt;=5,J98&gt;=5,K98&gt;=5,L98&gt;=5),"eligible for chi-square test","not eligible for chi-square test")</f>
        <v>not eligible for chi-square test</v>
      </c>
      <c r="S98" s="39" t="str">
        <f>IF(O98="not eligible for chi-square test","not eligible for chi-square testing",IF(Q98&gt;=0.01,"test results not statistically significant",IF(M98&lt;=0,"test results statistically significant, minority NOT overrepresented in arrests",IF(M98&gt;0,"test results statistically significant, minority overrepresented in arrests"))))</f>
        <v>not eligible for chi-square testing</v>
      </c>
    </row>
    <row r="99" spans="1:19" x14ac:dyDescent="0.25">
      <c r="A99" s="39" t="s">
        <v>349</v>
      </c>
      <c r="B99" s="40" t="s">
        <v>350</v>
      </c>
      <c r="C99" s="41">
        <v>15</v>
      </c>
      <c r="D99" s="37">
        <v>0</v>
      </c>
      <c r="E99" s="37">
        <v>15</v>
      </c>
      <c r="F99" s="37">
        <v>2</v>
      </c>
      <c r="G99" s="37">
        <v>0</v>
      </c>
      <c r="H99" s="37">
        <v>2</v>
      </c>
      <c r="I99" s="42">
        <f>(C99/SUM(C99,F99))*SUM(D99,G99)</f>
        <v>0</v>
      </c>
      <c r="J99" s="42">
        <f>(C99/SUM(C99,F99))*SUM(E99,H99)</f>
        <v>15</v>
      </c>
      <c r="K99" s="42">
        <f>(F99/SUM(C99,F99))*SUM(D99,G99)</f>
        <v>0</v>
      </c>
      <c r="L99" s="42">
        <f>(F99/SUM(C99,F99))*SUM(E99,H99)</f>
        <v>2</v>
      </c>
      <c r="M99" s="42">
        <f>G99-K99</f>
        <v>0</v>
      </c>
      <c r="N99" s="43" t="e">
        <f>100*(M99/K99)</f>
        <v>#DIV/0!</v>
      </c>
      <c r="O99" s="38" t="str">
        <f>IF(AND(I99&gt;=5,J99&gt;=5,K99&gt;=5,L99&gt;=5),"eligible for chi-square test","not eligible for chi-square test")</f>
        <v>not eligible for chi-square test</v>
      </c>
      <c r="S99" s="39" t="str">
        <f>IF(O99="not eligible for chi-square test","not eligible for chi-square testing",IF(Q99&gt;=0.01,"test results not statistically significant",IF(M99&lt;=0,"test results statistically significant, minority NOT overrepresented in arrests",IF(M99&gt;0,"test results statistically significant, minority overrepresented in arrests"))))</f>
        <v>not eligible for chi-square testing</v>
      </c>
    </row>
    <row r="100" spans="1:19" x14ac:dyDescent="0.25">
      <c r="A100" s="39" t="s">
        <v>347</v>
      </c>
      <c r="B100" s="40" t="s">
        <v>348</v>
      </c>
      <c r="C100" s="41">
        <v>609</v>
      </c>
      <c r="D100" s="37">
        <v>0</v>
      </c>
      <c r="E100" s="37">
        <v>609</v>
      </c>
      <c r="F100" s="37">
        <v>58</v>
      </c>
      <c r="G100" s="37">
        <v>0</v>
      </c>
      <c r="H100" s="37">
        <v>58</v>
      </c>
      <c r="I100" s="42">
        <f>(C100/SUM(C100,F100))*SUM(D100,G100)</f>
        <v>0</v>
      </c>
      <c r="J100" s="42">
        <f>(C100/SUM(C100,F100))*SUM(E100,H100)</f>
        <v>609</v>
      </c>
      <c r="K100" s="42">
        <f>(F100/SUM(C100,F100))*SUM(D100,G100)</f>
        <v>0</v>
      </c>
      <c r="L100" s="42">
        <f>(F100/SUM(C100,F100))*SUM(E100,H100)</f>
        <v>58</v>
      </c>
      <c r="M100" s="42">
        <f>G100-K100</f>
        <v>0</v>
      </c>
      <c r="N100" s="43" t="e">
        <f>100*(M100/K100)</f>
        <v>#DIV/0!</v>
      </c>
      <c r="O100" s="38" t="str">
        <f>IF(AND(I100&gt;=5,J100&gt;=5,K100&gt;=5,L100&gt;=5),"eligible for chi-square test","not eligible for chi-square test")</f>
        <v>not eligible for chi-square test</v>
      </c>
      <c r="S100" s="39" t="str">
        <f>IF(O100="not eligible for chi-square test","not eligible for chi-square testing",IF(Q100&gt;=0.01,"test results not statistically significant",IF(M100&lt;=0,"test results statistically significant, minority NOT overrepresented in arrests",IF(M100&gt;0,"test results statistically significant, minority overrepresented in arrests"))))</f>
        <v>not eligible for chi-square testing</v>
      </c>
    </row>
    <row r="101" spans="1:19" x14ac:dyDescent="0.25">
      <c r="A101" s="39" t="s">
        <v>453</v>
      </c>
      <c r="B101" s="40" t="s">
        <v>454</v>
      </c>
      <c r="C101" s="41">
        <v>2162</v>
      </c>
      <c r="D101" s="37">
        <v>10</v>
      </c>
      <c r="E101" s="37">
        <v>2152</v>
      </c>
      <c r="F101" s="37">
        <v>191</v>
      </c>
      <c r="G101" s="37">
        <v>0</v>
      </c>
      <c r="H101" s="37">
        <v>191</v>
      </c>
      <c r="I101" s="42">
        <f>(C101/SUM(C101,F101))*SUM(D101,G101)</f>
        <v>9.1882702932426685</v>
      </c>
      <c r="J101" s="42">
        <f>(C101/SUM(C101,F101))*SUM(E101,H101)</f>
        <v>2152.8117297067574</v>
      </c>
      <c r="K101" s="42">
        <f>(F101/SUM(C101,F101))*SUM(D101,G101)</f>
        <v>0.81172970675733103</v>
      </c>
      <c r="L101" s="42">
        <f>(F101/SUM(C101,F101))*SUM(E101,H101)</f>
        <v>190.18827029324265</v>
      </c>
      <c r="M101" s="42">
        <f>G101-K101</f>
        <v>-0.81172970675733103</v>
      </c>
      <c r="N101" s="43">
        <f>100*(M101/K101)</f>
        <v>-100</v>
      </c>
      <c r="O101" s="38" t="str">
        <f>IF(AND(I101&gt;=5,J101&gt;=5,K101&gt;=5,L101&gt;=5),"eligible for chi-square test","not eligible for chi-square test")</f>
        <v>not eligible for chi-square test</v>
      </c>
      <c r="S101" s="39" t="str">
        <f>IF(O101="not eligible for chi-square test","not eligible for chi-square testing",IF(Q101&gt;=0.01,"test results not statistically significant",IF(M101&lt;=0,"test results statistically significant, minority NOT overrepresented in arrests",IF(M101&gt;0,"test results statistically significant, minority overrepresented in arrests"))))</f>
        <v>not eligible for chi-square testing</v>
      </c>
    </row>
    <row r="102" spans="1:19" x14ac:dyDescent="0.25">
      <c r="A102" s="39" t="s">
        <v>51</v>
      </c>
      <c r="B102" s="40" t="s">
        <v>52</v>
      </c>
      <c r="C102" s="41">
        <v>52</v>
      </c>
      <c r="D102" s="37">
        <v>0</v>
      </c>
      <c r="E102" s="37">
        <v>52</v>
      </c>
      <c r="F102" s="37">
        <v>73</v>
      </c>
      <c r="G102" s="37">
        <v>0</v>
      </c>
      <c r="H102" s="37">
        <v>73</v>
      </c>
      <c r="I102" s="42">
        <f>(C102/SUM(C102,F102))*SUM(D102,G102)</f>
        <v>0</v>
      </c>
      <c r="J102" s="42">
        <f>(C102/SUM(C102,F102))*SUM(E102,H102)</f>
        <v>52</v>
      </c>
      <c r="K102" s="42">
        <f>(F102/SUM(C102,F102))*SUM(D102,G102)</f>
        <v>0</v>
      </c>
      <c r="L102" s="42">
        <f>(F102/SUM(C102,F102))*SUM(E102,H102)</f>
        <v>73</v>
      </c>
      <c r="M102" s="42">
        <f>G102-K102</f>
        <v>0</v>
      </c>
      <c r="N102" s="43" t="e">
        <f>100*(M102/K102)</f>
        <v>#DIV/0!</v>
      </c>
      <c r="O102" s="38" t="str">
        <f>IF(AND(I102&gt;=5,J102&gt;=5,K102&gt;=5,L102&gt;=5),"eligible for chi-square test","not eligible for chi-square test")</f>
        <v>not eligible for chi-square test</v>
      </c>
      <c r="S102" s="39" t="str">
        <f>IF(O102="not eligible for chi-square test","not eligible for chi-square testing",IF(Q102&gt;=0.01,"test results not statistically significant",IF(M102&lt;=0,"test results statistically significant, minority NOT overrepresented in arrests",IF(M102&gt;0,"test results statistically significant, minority overrepresented in arrests"))))</f>
        <v>not eligible for chi-square testing</v>
      </c>
    </row>
    <row r="103" spans="1:19" x14ac:dyDescent="0.25">
      <c r="A103" s="39" t="s">
        <v>65</v>
      </c>
      <c r="B103" s="40" t="s">
        <v>66</v>
      </c>
      <c r="C103" s="41">
        <v>262</v>
      </c>
      <c r="D103" s="37">
        <v>2</v>
      </c>
      <c r="E103" s="37">
        <v>260</v>
      </c>
      <c r="F103" s="37">
        <v>104</v>
      </c>
      <c r="G103" s="37">
        <v>5</v>
      </c>
      <c r="H103" s="37">
        <v>99</v>
      </c>
      <c r="I103" s="42">
        <f>(C103/SUM(C103,F103))*SUM(D103,G103)</f>
        <v>5.0109289617486343</v>
      </c>
      <c r="J103" s="42">
        <f>(C103/SUM(C103,F103))*SUM(E103,H103)</f>
        <v>256.98907103825138</v>
      </c>
      <c r="K103" s="42">
        <f>(F103/SUM(C103,F103))*SUM(D103,G103)</f>
        <v>1.9890710382513661</v>
      </c>
      <c r="L103" s="42">
        <f>(F103/SUM(C103,F103))*SUM(E103,H103)</f>
        <v>102.01092896174863</v>
      </c>
      <c r="M103" s="42">
        <f>G103-K103</f>
        <v>3.0109289617486339</v>
      </c>
      <c r="N103" s="43">
        <f>100*(M103/K103)</f>
        <v>151.37362637362637</v>
      </c>
      <c r="O103" s="38" t="str">
        <f>IF(AND(I103&gt;=5,J103&gt;=5,K103&gt;=5,L103&gt;=5),"eligible for chi-square test","not eligible for chi-square test")</f>
        <v>not eligible for chi-square test</v>
      </c>
      <c r="S103" s="39" t="str">
        <f>IF(O103="not eligible for chi-square test","not eligible for chi-square testing",IF(Q103&gt;=0.01,"test results not statistically significant",IF(M103&lt;=0,"test results statistically significant, minority NOT overrepresented in arrests",IF(M103&gt;0,"test results statistically significant, minority overrepresented in arrests"))))</f>
        <v>not eligible for chi-square testing</v>
      </c>
    </row>
    <row r="104" spans="1:19" x14ac:dyDescent="0.25">
      <c r="A104" s="39" t="s">
        <v>53</v>
      </c>
      <c r="B104" s="40" t="s">
        <v>54</v>
      </c>
      <c r="C104" s="41">
        <v>1426</v>
      </c>
      <c r="D104" s="37">
        <v>31</v>
      </c>
      <c r="E104" s="37">
        <v>1395</v>
      </c>
      <c r="F104" s="37">
        <v>1</v>
      </c>
      <c r="G104" s="37">
        <v>0</v>
      </c>
      <c r="H104" s="37">
        <v>1</v>
      </c>
      <c r="I104" s="42">
        <f>(C104/SUM(C104,F104))*SUM(D104,G104)</f>
        <v>30.978276103714084</v>
      </c>
      <c r="J104" s="42">
        <f>(C104/SUM(C104,F104))*SUM(E104,H104)</f>
        <v>1395.0217238962859</v>
      </c>
      <c r="K104" s="42">
        <f>(F104/SUM(C104,F104))*SUM(D104,G104)</f>
        <v>2.1723896285914503E-2</v>
      </c>
      <c r="L104" s="42">
        <f>(F104/SUM(C104,F104))*SUM(E104,H104)</f>
        <v>0.97827610371408547</v>
      </c>
      <c r="M104" s="42">
        <f>G104-K104</f>
        <v>-2.1723896285914503E-2</v>
      </c>
      <c r="N104" s="43">
        <f>100*(M104/K104)</f>
        <v>-100</v>
      </c>
      <c r="O104" s="38" t="str">
        <f>IF(AND(I104&gt;=5,J104&gt;=5,K104&gt;=5,L104&gt;=5),"eligible for chi-square test","not eligible for chi-square test")</f>
        <v>not eligible for chi-square test</v>
      </c>
      <c r="S104" s="39" t="str">
        <f>IF(O104="not eligible for chi-square test","not eligible for chi-square testing",IF(Q104&gt;=0.01,"test results not statistically significant",IF(M104&lt;=0,"test results statistically significant, minority NOT overrepresented in arrests",IF(M104&gt;0,"test results statistically significant, minority overrepresented in arrests"))))</f>
        <v>not eligible for chi-square testing</v>
      </c>
    </row>
    <row r="105" spans="1:19" x14ac:dyDescent="0.25">
      <c r="A105" s="39" t="s">
        <v>455</v>
      </c>
      <c r="B105" s="40" t="s">
        <v>456</v>
      </c>
      <c r="C105" s="41">
        <v>343</v>
      </c>
      <c r="D105" s="37">
        <v>2</v>
      </c>
      <c r="E105" s="37">
        <v>341</v>
      </c>
      <c r="F105" s="37">
        <v>27</v>
      </c>
      <c r="G105" s="37">
        <v>0</v>
      </c>
      <c r="H105" s="37">
        <v>27</v>
      </c>
      <c r="I105" s="42">
        <f>(C105/SUM(C105,F105))*SUM(D105,G105)</f>
        <v>1.854054054054054</v>
      </c>
      <c r="J105" s="42">
        <f>(C105/SUM(C105,F105))*SUM(E105,H105)</f>
        <v>341.14594594594593</v>
      </c>
      <c r="K105" s="42">
        <f>(F105/SUM(C105,F105))*SUM(D105,G105)</f>
        <v>0.14594594594594595</v>
      </c>
      <c r="L105" s="42">
        <f>(F105/SUM(C105,F105))*SUM(E105,H105)</f>
        <v>26.854054054054057</v>
      </c>
      <c r="M105" s="42">
        <f>G105-K105</f>
        <v>-0.14594594594594595</v>
      </c>
      <c r="N105" s="43">
        <f>100*(M105/K105)</f>
        <v>-100</v>
      </c>
      <c r="O105" s="38" t="str">
        <f>IF(AND(I105&gt;=5,J105&gt;=5,K105&gt;=5,L105&gt;=5),"eligible for chi-square test","not eligible for chi-square test")</f>
        <v>not eligible for chi-square test</v>
      </c>
      <c r="S105" s="39" t="str">
        <f>IF(O105="not eligible for chi-square test","not eligible for chi-square testing",IF(Q105&gt;=0.01,"test results not statistically significant",IF(M105&lt;=0,"test results statistically significant, minority NOT overrepresented in arrests",IF(M105&gt;0,"test results statistically significant, minority overrepresented in arrests"))))</f>
        <v>not eligible for chi-square testing</v>
      </c>
    </row>
    <row r="106" spans="1:19" x14ac:dyDescent="0.25">
      <c r="A106" s="39" t="s">
        <v>271</v>
      </c>
      <c r="B106" s="40" t="s">
        <v>272</v>
      </c>
      <c r="C106" s="41">
        <v>341</v>
      </c>
      <c r="D106" s="37">
        <v>0</v>
      </c>
      <c r="E106" s="37">
        <v>341</v>
      </c>
      <c r="F106" s="37">
        <v>224</v>
      </c>
      <c r="G106" s="37">
        <v>0</v>
      </c>
      <c r="H106" s="37">
        <v>224</v>
      </c>
      <c r="I106" s="42">
        <f>(C106/SUM(C106,F106))*SUM(D106,G106)</f>
        <v>0</v>
      </c>
      <c r="J106" s="42">
        <f>(C106/SUM(C106,F106))*SUM(E106,H106)</f>
        <v>341</v>
      </c>
      <c r="K106" s="42">
        <f>(F106/SUM(C106,F106))*SUM(D106,G106)</f>
        <v>0</v>
      </c>
      <c r="L106" s="42">
        <f>(F106/SUM(C106,F106))*SUM(E106,H106)</f>
        <v>224</v>
      </c>
      <c r="M106" s="42">
        <f>G106-K106</f>
        <v>0</v>
      </c>
      <c r="N106" s="43" t="e">
        <f>100*(M106/K106)</f>
        <v>#DIV/0!</v>
      </c>
      <c r="O106" s="38" t="str">
        <f>IF(AND(I106&gt;=5,J106&gt;=5,K106&gt;=5,L106&gt;=5),"eligible for chi-square test","not eligible for chi-square test")</f>
        <v>not eligible for chi-square test</v>
      </c>
      <c r="S106" s="39" t="str">
        <f>IF(O106="not eligible for chi-square test","not eligible for chi-square testing",IF(Q106&gt;=0.01,"test results not statistically significant",IF(M106&lt;=0,"test results statistically significant, minority NOT overrepresented in arrests",IF(M106&gt;0,"test results statistically significant, minority overrepresented in arrests"))))</f>
        <v>not eligible for chi-square testing</v>
      </c>
    </row>
    <row r="107" spans="1:19" x14ac:dyDescent="0.25">
      <c r="A107" s="39" t="s">
        <v>61</v>
      </c>
      <c r="B107" s="40" t="s">
        <v>62</v>
      </c>
      <c r="C107" s="41">
        <v>3</v>
      </c>
      <c r="D107" s="37">
        <v>0</v>
      </c>
      <c r="E107" s="37">
        <v>3</v>
      </c>
      <c r="F107" s="37">
        <v>0</v>
      </c>
      <c r="G107" s="37">
        <v>0</v>
      </c>
      <c r="H107" s="37">
        <v>0</v>
      </c>
      <c r="I107" s="42">
        <f>(C107/SUM(C107,F107))*SUM(D107,G107)</f>
        <v>0</v>
      </c>
      <c r="J107" s="42">
        <f>(C107/SUM(C107,F107))*SUM(E107,H107)</f>
        <v>3</v>
      </c>
      <c r="K107" s="42">
        <f>(F107/SUM(C107,F107))*SUM(D107,G107)</f>
        <v>0</v>
      </c>
      <c r="L107" s="42">
        <f>(F107/SUM(C107,F107))*SUM(E107,H107)</f>
        <v>0</v>
      </c>
      <c r="M107" s="42">
        <f>G107-K107</f>
        <v>0</v>
      </c>
      <c r="N107" s="43" t="e">
        <f>100*(M107/K107)</f>
        <v>#DIV/0!</v>
      </c>
      <c r="O107" s="38" t="str">
        <f>IF(AND(I107&gt;=5,J107&gt;=5,K107&gt;=5,L107&gt;=5),"eligible for chi-square test","not eligible for chi-square test")</f>
        <v>not eligible for chi-square test</v>
      </c>
      <c r="S107" s="39" t="str">
        <f>IF(O107="not eligible for chi-square test","not eligible for chi-square testing",IF(Q107&gt;=0.01,"test results not statistically significant",IF(M107&lt;=0,"test results statistically significant, minority NOT overrepresented in arrests",IF(M107&gt;0,"test results statistically significant, minority overrepresented in arrests"))))</f>
        <v>not eligible for chi-square testing</v>
      </c>
    </row>
    <row r="108" spans="1:19" x14ac:dyDescent="0.25">
      <c r="A108" s="39" t="s">
        <v>59</v>
      </c>
      <c r="B108" s="40" t="s">
        <v>60</v>
      </c>
      <c r="C108" s="41">
        <v>1583</v>
      </c>
      <c r="D108" s="37">
        <v>11</v>
      </c>
      <c r="E108" s="37">
        <v>1572</v>
      </c>
      <c r="F108" s="37">
        <v>464</v>
      </c>
      <c r="G108" s="37">
        <v>3</v>
      </c>
      <c r="H108" s="37">
        <v>461</v>
      </c>
      <c r="I108" s="42">
        <f>(C108/SUM(C108,F108))*SUM(D108,G108)</f>
        <v>10.82657547630679</v>
      </c>
      <c r="J108" s="42">
        <f>(C108/SUM(C108,F108))*SUM(E108,H108)</f>
        <v>1572.1734245236933</v>
      </c>
      <c r="K108" s="42">
        <f>(F108/SUM(C108,F108))*SUM(D108,G108)</f>
        <v>3.1734245236932095</v>
      </c>
      <c r="L108" s="42">
        <f>(F108/SUM(C108,F108))*SUM(E108,H108)</f>
        <v>460.8265754763068</v>
      </c>
      <c r="M108" s="42">
        <f>G108-K108</f>
        <v>-0.17342452369320949</v>
      </c>
      <c r="N108" s="43">
        <f>100*(M108/K108)</f>
        <v>-5.4649014778325098</v>
      </c>
      <c r="O108" s="38" t="str">
        <f>IF(AND(I108&gt;=5,J108&gt;=5,K108&gt;=5,L108&gt;=5),"eligible for chi-square test","not eligible for chi-square test")</f>
        <v>not eligible for chi-square test</v>
      </c>
      <c r="S108" s="39" t="str">
        <f>IF(O108="not eligible for chi-square test","not eligible for chi-square testing",IF(Q108&gt;=0.01,"test results not statistically significant",IF(M108&lt;=0,"test results statistically significant, minority NOT overrepresented in arrests",IF(M108&gt;0,"test results statistically significant, minority overrepresented in arrests"))))</f>
        <v>not eligible for chi-square testing</v>
      </c>
    </row>
    <row r="109" spans="1:19" x14ac:dyDescent="0.25">
      <c r="A109" s="39" t="s">
        <v>259</v>
      </c>
      <c r="B109" s="40" t="s">
        <v>260</v>
      </c>
      <c r="C109" s="41">
        <v>90</v>
      </c>
      <c r="D109" s="37">
        <v>3</v>
      </c>
      <c r="E109" s="37">
        <v>87</v>
      </c>
      <c r="F109" s="37">
        <v>17</v>
      </c>
      <c r="G109" s="37">
        <v>0</v>
      </c>
      <c r="H109" s="37">
        <v>17</v>
      </c>
      <c r="I109" s="42">
        <f>(C109/SUM(C109,F109))*SUM(D109,G109)</f>
        <v>2.5233644859813085</v>
      </c>
      <c r="J109" s="42">
        <f>(C109/SUM(C109,F109))*SUM(E109,H109)</f>
        <v>87.476635514018696</v>
      </c>
      <c r="K109" s="42">
        <f>(F109/SUM(C109,F109))*SUM(D109,G109)</f>
        <v>0.47663551401869153</v>
      </c>
      <c r="L109" s="42">
        <f>(F109/SUM(C109,F109))*SUM(E109,H109)</f>
        <v>16.523364485981308</v>
      </c>
      <c r="M109" s="42">
        <f>G109-K109</f>
        <v>-0.47663551401869153</v>
      </c>
      <c r="N109" s="43">
        <f>100*(M109/K109)</f>
        <v>-100</v>
      </c>
      <c r="O109" s="38" t="str">
        <f>IF(AND(I109&gt;=5,J109&gt;=5,K109&gt;=5,L109&gt;=5),"eligible for chi-square test","not eligible for chi-square test")</f>
        <v>not eligible for chi-square test</v>
      </c>
      <c r="S109" s="39" t="str">
        <f>IF(O109="not eligible for chi-square test","not eligible for chi-square testing",IF(Q109&gt;=0.01,"test results not statistically significant",IF(M109&lt;=0,"test results statistically significant, minority NOT overrepresented in arrests",IF(M109&gt;0,"test results statistically significant, minority overrepresented in arrests"))))</f>
        <v>not eligible for chi-square testing</v>
      </c>
    </row>
    <row r="110" spans="1:19" x14ac:dyDescent="0.25">
      <c r="A110" s="39" t="s">
        <v>67</v>
      </c>
      <c r="B110" s="40" t="s">
        <v>68</v>
      </c>
      <c r="C110" s="41">
        <v>2668</v>
      </c>
      <c r="D110" s="37">
        <v>5</v>
      </c>
      <c r="E110" s="37">
        <v>2663</v>
      </c>
      <c r="F110" s="37">
        <v>1752</v>
      </c>
      <c r="G110" s="37">
        <v>3</v>
      </c>
      <c r="H110" s="37">
        <v>1749</v>
      </c>
      <c r="I110" s="42">
        <f>(C110/SUM(C110,F110))*SUM(D110,G110)</f>
        <v>4.8289592760180993</v>
      </c>
      <c r="J110" s="42">
        <f>(C110/SUM(C110,F110))*SUM(E110,H110)</f>
        <v>2663.1710407239816</v>
      </c>
      <c r="K110" s="42">
        <f>(F110/SUM(C110,F110))*SUM(D110,G110)</f>
        <v>3.1710407239819003</v>
      </c>
      <c r="L110" s="42">
        <f>(F110/SUM(C110,F110))*SUM(E110,H110)</f>
        <v>1748.8289592760179</v>
      </c>
      <c r="M110" s="42">
        <f>G110-K110</f>
        <v>-0.17104072398190029</v>
      </c>
      <c r="N110" s="43">
        <f>100*(M110/K110)</f>
        <v>-5.3938356164383512</v>
      </c>
      <c r="O110" s="38" t="str">
        <f>IF(AND(I110&gt;=5,J110&gt;=5,K110&gt;=5,L110&gt;=5),"eligible for chi-square test","not eligible for chi-square test")</f>
        <v>not eligible for chi-square test</v>
      </c>
      <c r="S110" s="39" t="str">
        <f>IF(O110="not eligible for chi-square test","not eligible for chi-square testing",IF(Q110&gt;=0.01,"test results not statistically significant",IF(M110&lt;=0,"test results statistically significant, minority NOT overrepresented in arrests",IF(M110&gt;0,"test results statistically significant, minority overrepresented in arrests"))))</f>
        <v>not eligible for chi-square testing</v>
      </c>
    </row>
    <row r="111" spans="1:19" x14ac:dyDescent="0.25">
      <c r="A111" s="39" t="s">
        <v>411</v>
      </c>
      <c r="B111" s="40" t="s">
        <v>412</v>
      </c>
      <c r="C111" s="41">
        <v>118</v>
      </c>
      <c r="D111" s="37">
        <v>0</v>
      </c>
      <c r="E111" s="37">
        <v>118</v>
      </c>
      <c r="F111" s="37">
        <v>1</v>
      </c>
      <c r="G111" s="37">
        <v>0</v>
      </c>
      <c r="H111" s="37">
        <v>1</v>
      </c>
      <c r="I111" s="42">
        <f>(C111/SUM(C111,F111))*SUM(D111,G111)</f>
        <v>0</v>
      </c>
      <c r="J111" s="42">
        <f>(C111/SUM(C111,F111))*SUM(E111,H111)</f>
        <v>118</v>
      </c>
      <c r="K111" s="42">
        <f>(F111/SUM(C111,F111))*SUM(D111,G111)</f>
        <v>0</v>
      </c>
      <c r="L111" s="42">
        <f>(F111/SUM(C111,F111))*SUM(E111,H111)</f>
        <v>1</v>
      </c>
      <c r="M111" s="42">
        <f>G111-K111</f>
        <v>0</v>
      </c>
      <c r="N111" s="43" t="e">
        <f>100*(M111/K111)</f>
        <v>#DIV/0!</v>
      </c>
      <c r="O111" s="38" t="str">
        <f>IF(AND(I111&gt;=5,J111&gt;=5,K111&gt;=5,L111&gt;=5),"eligible for chi-square test","not eligible for chi-square test")</f>
        <v>not eligible for chi-square test</v>
      </c>
      <c r="S111" s="39" t="str">
        <f>IF(O111="not eligible for chi-square test","not eligible for chi-square testing",IF(Q111&gt;=0.01,"test results not statistically significant",IF(M111&lt;=0,"test results statistically significant, minority NOT overrepresented in arrests",IF(M111&gt;0,"test results statistically significant, minority overrepresented in arrests"))))</f>
        <v>not eligible for chi-square testing</v>
      </c>
    </row>
    <row r="112" spans="1:19" x14ac:dyDescent="0.25">
      <c r="A112" s="39" t="s">
        <v>501</v>
      </c>
      <c r="B112" s="40" t="s">
        <v>502</v>
      </c>
      <c r="C112" s="41">
        <v>3</v>
      </c>
      <c r="D112" s="37">
        <v>0</v>
      </c>
      <c r="E112" s="37">
        <v>3</v>
      </c>
      <c r="F112" s="37">
        <v>0</v>
      </c>
      <c r="G112" s="37">
        <v>0</v>
      </c>
      <c r="H112" s="37">
        <v>0</v>
      </c>
      <c r="I112" s="42">
        <f>(C112/SUM(C112,F112))*SUM(D112,G112)</f>
        <v>0</v>
      </c>
      <c r="J112" s="42">
        <f>(C112/SUM(C112,F112))*SUM(E112,H112)</f>
        <v>3</v>
      </c>
      <c r="K112" s="42">
        <f>(F112/SUM(C112,F112))*SUM(D112,G112)</f>
        <v>0</v>
      </c>
      <c r="L112" s="42">
        <f>(F112/SUM(C112,F112))*SUM(E112,H112)</f>
        <v>0</v>
      </c>
      <c r="M112" s="42">
        <f>G112-K112</f>
        <v>0</v>
      </c>
      <c r="N112" s="43" t="e">
        <f>100*(M112/K112)</f>
        <v>#DIV/0!</v>
      </c>
      <c r="O112" s="38" t="str">
        <f>IF(AND(I112&gt;=5,J112&gt;=5,K112&gt;=5,L112&gt;=5),"eligible for chi-square test","not eligible for chi-square test")</f>
        <v>not eligible for chi-square test</v>
      </c>
      <c r="S112" s="39" t="str">
        <f>IF(O112="not eligible for chi-square test","not eligible for chi-square testing",IF(Q112&gt;=0.01,"test results not statistically significant",IF(M112&lt;=0,"test results statistically significant, minority NOT overrepresented in arrests",IF(M112&gt;0,"test results statistically significant, minority overrepresented in arrests"))))</f>
        <v>not eligible for chi-square testing</v>
      </c>
    </row>
    <row r="113" spans="1:19" x14ac:dyDescent="0.25">
      <c r="A113" s="39" t="s">
        <v>75</v>
      </c>
      <c r="B113" s="40" t="s">
        <v>76</v>
      </c>
      <c r="C113" s="41">
        <v>524</v>
      </c>
      <c r="D113" s="37">
        <v>5</v>
      </c>
      <c r="E113" s="37">
        <v>519</v>
      </c>
      <c r="F113" s="37">
        <v>394</v>
      </c>
      <c r="G113" s="37">
        <v>5</v>
      </c>
      <c r="H113" s="37">
        <v>389</v>
      </c>
      <c r="I113" s="42">
        <f>(C113/SUM(C113,F113))*SUM(D113,G113)</f>
        <v>5.7080610021786491</v>
      </c>
      <c r="J113" s="42">
        <f>(C113/SUM(C113,F113))*SUM(E113,H113)</f>
        <v>518.29193899782138</v>
      </c>
      <c r="K113" s="42">
        <f>(F113/SUM(C113,F113))*SUM(D113,G113)</f>
        <v>4.2919389978213509</v>
      </c>
      <c r="L113" s="42">
        <f>(F113/SUM(C113,F113))*SUM(E113,H113)</f>
        <v>389.70806100217862</v>
      </c>
      <c r="M113" s="42">
        <f>G113-K113</f>
        <v>0.70806100217864909</v>
      </c>
      <c r="N113" s="43">
        <f>100*(M113/K113)</f>
        <v>16.497461928934008</v>
      </c>
      <c r="O113" s="38" t="str">
        <f>IF(AND(I113&gt;=5,J113&gt;=5,K113&gt;=5,L113&gt;=5),"eligible for chi-square test","not eligible for chi-square test")</f>
        <v>not eligible for chi-square test</v>
      </c>
      <c r="S113" s="39" t="str">
        <f>IF(O113="not eligible for chi-square test","not eligible for chi-square testing",IF(Q113&gt;=0.01,"test results not statistically significant",IF(M113&lt;=0,"test results statistically significant, minority NOT overrepresented in arrests",IF(M113&gt;0,"test results statistically significant, minority overrepresented in arrests"))))</f>
        <v>not eligible for chi-square testing</v>
      </c>
    </row>
    <row r="114" spans="1:19" x14ac:dyDescent="0.25">
      <c r="A114" s="39" t="s">
        <v>605</v>
      </c>
      <c r="B114" s="40" t="s">
        <v>606</v>
      </c>
      <c r="C114" s="41">
        <v>0</v>
      </c>
      <c r="D114" s="37">
        <v>0</v>
      </c>
      <c r="E114" s="37">
        <v>0</v>
      </c>
      <c r="F114" s="37">
        <v>1</v>
      </c>
      <c r="G114" s="37">
        <v>0</v>
      </c>
      <c r="H114" s="37">
        <v>1</v>
      </c>
      <c r="I114" s="42">
        <f>(C114/SUM(C114,F114))*SUM(D114,G114)</f>
        <v>0</v>
      </c>
      <c r="J114" s="42">
        <f>(C114/SUM(C114,F114))*SUM(E114,H114)</f>
        <v>0</v>
      </c>
      <c r="K114" s="42">
        <f>(F114/SUM(C114,F114))*SUM(D114,G114)</f>
        <v>0</v>
      </c>
      <c r="L114" s="42">
        <f>(F114/SUM(C114,F114))*SUM(E114,H114)</f>
        <v>1</v>
      </c>
      <c r="M114" s="42">
        <f>G114-K114</f>
        <v>0</v>
      </c>
      <c r="N114" s="43" t="e">
        <f>100*(M114/K114)</f>
        <v>#DIV/0!</v>
      </c>
      <c r="O114" s="38" t="str">
        <f>IF(AND(I114&gt;=5,J114&gt;=5,K114&gt;=5,L114&gt;=5),"eligible for chi-square test","not eligible for chi-square test")</f>
        <v>not eligible for chi-square test</v>
      </c>
      <c r="S114" s="39" t="str">
        <f>IF(O114="not eligible for chi-square test","not eligible for chi-square testing",IF(Q114&gt;=0.01,"test results not statistically significant",IF(M114&lt;=0,"test results statistically significant, minority NOT overrepresented in arrests",IF(M114&gt;0,"test results statistically significant, minority overrepresented in arrests"))))</f>
        <v>not eligible for chi-square testing</v>
      </c>
    </row>
    <row r="115" spans="1:19" x14ac:dyDescent="0.25">
      <c r="A115" s="39" t="s">
        <v>457</v>
      </c>
      <c r="B115" s="40" t="s">
        <v>458</v>
      </c>
      <c r="C115" s="41">
        <v>1364</v>
      </c>
      <c r="D115" s="37">
        <v>2</v>
      </c>
      <c r="E115" s="37">
        <v>1362</v>
      </c>
      <c r="F115" s="37">
        <v>616</v>
      </c>
      <c r="G115" s="37">
        <v>3</v>
      </c>
      <c r="H115" s="37">
        <v>613</v>
      </c>
      <c r="I115" s="42">
        <f>(C115/SUM(C115,F115))*SUM(D115,G115)</f>
        <v>3.4444444444444446</v>
      </c>
      <c r="J115" s="42">
        <f>(C115/SUM(C115,F115))*SUM(E115,H115)</f>
        <v>1360.5555555555557</v>
      </c>
      <c r="K115" s="42">
        <f>(F115/SUM(C115,F115))*SUM(D115,G115)</f>
        <v>1.5555555555555556</v>
      </c>
      <c r="L115" s="42">
        <f>(F115/SUM(C115,F115))*SUM(E115,H115)</f>
        <v>614.44444444444446</v>
      </c>
      <c r="M115" s="42">
        <f>G115-K115</f>
        <v>1.4444444444444444</v>
      </c>
      <c r="N115" s="43">
        <f>100*(M115/K115)</f>
        <v>92.857142857142847</v>
      </c>
      <c r="O115" s="38" t="str">
        <f>IF(AND(I115&gt;=5,J115&gt;=5,K115&gt;=5,L115&gt;=5),"eligible for chi-square test","not eligible for chi-square test")</f>
        <v>not eligible for chi-square test</v>
      </c>
      <c r="S115" s="39" t="str">
        <f>IF(O115="not eligible for chi-square test","not eligible for chi-square testing",IF(Q115&gt;=0.01,"test results not statistically significant",IF(M115&lt;=0,"test results statistically significant, minority NOT overrepresented in arrests",IF(M115&gt;0,"test results statistically significant, minority overrepresented in arrests"))))</f>
        <v>not eligible for chi-square testing</v>
      </c>
    </row>
    <row r="116" spans="1:19" x14ac:dyDescent="0.25">
      <c r="A116" s="39" t="s">
        <v>233</v>
      </c>
      <c r="B116" s="40" t="s">
        <v>234</v>
      </c>
      <c r="C116" s="41">
        <v>702</v>
      </c>
      <c r="D116" s="37">
        <v>4</v>
      </c>
      <c r="E116" s="37">
        <v>698</v>
      </c>
      <c r="F116" s="37">
        <v>544</v>
      </c>
      <c r="G116" s="37">
        <v>3</v>
      </c>
      <c r="H116" s="37">
        <v>541</v>
      </c>
      <c r="I116" s="42">
        <f>(C116/SUM(C116,F116))*SUM(D116,G116)</f>
        <v>3.9438202247191012</v>
      </c>
      <c r="J116" s="42">
        <f>(C116/SUM(C116,F116))*SUM(E116,H116)</f>
        <v>698.05617977528095</v>
      </c>
      <c r="K116" s="42">
        <f>(F116/SUM(C116,F116))*SUM(D116,G116)</f>
        <v>3.0561797752808992</v>
      </c>
      <c r="L116" s="42">
        <f>(F116/SUM(C116,F116))*SUM(E116,H116)</f>
        <v>540.94382022471916</v>
      </c>
      <c r="M116" s="42">
        <f>G116-K116</f>
        <v>-5.6179775280899236E-2</v>
      </c>
      <c r="N116" s="43">
        <f>100*(M116/K116)</f>
        <v>-1.8382352941176585</v>
      </c>
      <c r="O116" s="38" t="str">
        <f>IF(AND(I116&gt;=5,J116&gt;=5,K116&gt;=5,L116&gt;=5),"eligible for chi-square test","not eligible for chi-square test")</f>
        <v>not eligible for chi-square test</v>
      </c>
      <c r="S116" s="39" t="str">
        <f>IF(O116="not eligible for chi-square test","not eligible for chi-square testing",IF(Q116&gt;=0.01,"test results not statistically significant",IF(M116&lt;=0,"test results statistically significant, minority NOT overrepresented in arrests",IF(M116&gt;0,"test results statistically significant, minority overrepresented in arrests"))))</f>
        <v>not eligible for chi-square testing</v>
      </c>
    </row>
    <row r="117" spans="1:19" x14ac:dyDescent="0.25">
      <c r="A117" s="39" t="s">
        <v>291</v>
      </c>
      <c r="B117" s="40" t="s">
        <v>292</v>
      </c>
      <c r="C117" s="41">
        <v>268</v>
      </c>
      <c r="D117" s="37">
        <v>1</v>
      </c>
      <c r="E117" s="37">
        <v>267</v>
      </c>
      <c r="F117" s="37">
        <v>109</v>
      </c>
      <c r="G117" s="37">
        <v>1</v>
      </c>
      <c r="H117" s="37">
        <v>108</v>
      </c>
      <c r="I117" s="42">
        <f>(C117/SUM(C117,F117))*SUM(D117,G117)</f>
        <v>1.4217506631299734</v>
      </c>
      <c r="J117" s="42">
        <f>(C117/SUM(C117,F117))*SUM(E117,H117)</f>
        <v>266.57824933687004</v>
      </c>
      <c r="K117" s="42">
        <f>(F117/SUM(C117,F117))*SUM(D117,G117)</f>
        <v>0.57824933687002655</v>
      </c>
      <c r="L117" s="42">
        <f>(F117/SUM(C117,F117))*SUM(E117,H117)</f>
        <v>108.42175066312998</v>
      </c>
      <c r="M117" s="42">
        <f>G117-K117</f>
        <v>0.42175066312997345</v>
      </c>
      <c r="N117" s="43">
        <f>100*(M117/K117)</f>
        <v>72.935779816513758</v>
      </c>
      <c r="O117" s="38" t="str">
        <f>IF(AND(I117&gt;=5,J117&gt;=5,K117&gt;=5,L117&gt;=5),"eligible for chi-square test","not eligible for chi-square test")</f>
        <v>not eligible for chi-square test</v>
      </c>
      <c r="S117" s="39" t="str">
        <f>IF(O117="not eligible for chi-square test","not eligible for chi-square testing",IF(Q117&gt;=0.01,"test results not statistically significant",IF(M117&lt;=0,"test results statistically significant, minority NOT overrepresented in arrests",IF(M117&gt;0,"test results statistically significant, minority overrepresented in arrests"))))</f>
        <v>not eligible for chi-square testing</v>
      </c>
    </row>
    <row r="118" spans="1:19" x14ac:dyDescent="0.25">
      <c r="A118" s="39" t="s">
        <v>461</v>
      </c>
      <c r="B118" s="40" t="s">
        <v>462</v>
      </c>
      <c r="C118" s="41">
        <v>46</v>
      </c>
      <c r="D118" s="37">
        <v>0</v>
      </c>
      <c r="E118" s="37">
        <v>46</v>
      </c>
      <c r="F118" s="37">
        <v>75</v>
      </c>
      <c r="G118" s="37">
        <v>0</v>
      </c>
      <c r="H118" s="37">
        <v>75</v>
      </c>
      <c r="I118" s="42">
        <f>(C118/SUM(C118,F118))*SUM(D118,G118)</f>
        <v>0</v>
      </c>
      <c r="J118" s="42">
        <f>(C118/SUM(C118,F118))*SUM(E118,H118)</f>
        <v>46</v>
      </c>
      <c r="K118" s="42">
        <f>(F118/SUM(C118,F118))*SUM(D118,G118)</f>
        <v>0</v>
      </c>
      <c r="L118" s="42">
        <f>(F118/SUM(C118,F118))*SUM(E118,H118)</f>
        <v>75</v>
      </c>
      <c r="M118" s="42">
        <f>G118-K118</f>
        <v>0</v>
      </c>
      <c r="N118" s="43" t="e">
        <f>100*(M118/K118)</f>
        <v>#DIV/0!</v>
      </c>
      <c r="O118" s="38" t="str">
        <f>IF(AND(I118&gt;=5,J118&gt;=5,K118&gt;=5,L118&gt;=5),"eligible for chi-square test","not eligible for chi-square test")</f>
        <v>not eligible for chi-square test</v>
      </c>
      <c r="S118" s="39" t="str">
        <f>IF(O118="not eligible for chi-square test","not eligible for chi-square testing",IF(Q118&gt;=0.01,"test results not statistically significant",IF(M118&lt;=0,"test results statistically significant, minority NOT overrepresented in arrests",IF(M118&gt;0,"test results statistically significant, minority overrepresented in arrests"))))</f>
        <v>not eligible for chi-square testing</v>
      </c>
    </row>
    <row r="119" spans="1:19" x14ac:dyDescent="0.25">
      <c r="A119" s="39" t="s">
        <v>79</v>
      </c>
      <c r="B119" s="40" t="s">
        <v>80</v>
      </c>
      <c r="C119" s="41">
        <v>74</v>
      </c>
      <c r="D119" s="37">
        <v>0</v>
      </c>
      <c r="E119" s="37">
        <v>74</v>
      </c>
      <c r="F119" s="37">
        <v>56</v>
      </c>
      <c r="G119" s="37">
        <v>2</v>
      </c>
      <c r="H119" s="37">
        <v>54</v>
      </c>
      <c r="I119" s="42">
        <f>(C119/SUM(C119,F119))*SUM(D119,G119)</f>
        <v>1.1384615384615384</v>
      </c>
      <c r="J119" s="42">
        <f>(C119/SUM(C119,F119))*SUM(E119,H119)</f>
        <v>72.861538461538458</v>
      </c>
      <c r="K119" s="42">
        <f>(F119/SUM(C119,F119))*SUM(D119,G119)</f>
        <v>0.86153846153846159</v>
      </c>
      <c r="L119" s="42">
        <f>(F119/SUM(C119,F119))*SUM(E119,H119)</f>
        <v>55.138461538461542</v>
      </c>
      <c r="M119" s="42">
        <f>G119-K119</f>
        <v>1.1384615384615384</v>
      </c>
      <c r="N119" s="43">
        <f>100*(M119/K119)</f>
        <v>132.14285714285714</v>
      </c>
      <c r="O119" s="38" t="str">
        <f>IF(AND(I119&gt;=5,J119&gt;=5,K119&gt;=5,L119&gt;=5),"eligible for chi-square test","not eligible for chi-square test")</f>
        <v>not eligible for chi-square test</v>
      </c>
      <c r="S119" s="39" t="str">
        <f>IF(O119="not eligible for chi-square test","not eligible for chi-square testing",IF(Q119&gt;=0.01,"test results not statistically significant",IF(M119&lt;=0,"test results statistically significant, minority NOT overrepresented in arrests",IF(M119&gt;0,"test results statistically significant, minority overrepresented in arrests"))))</f>
        <v>not eligible for chi-square testing</v>
      </c>
    </row>
    <row r="120" spans="1:19" x14ac:dyDescent="0.25">
      <c r="A120" s="39" t="s">
        <v>385</v>
      </c>
      <c r="B120" s="40" t="s">
        <v>386</v>
      </c>
      <c r="C120" s="41">
        <v>388</v>
      </c>
      <c r="D120" s="37">
        <v>1</v>
      </c>
      <c r="E120" s="37">
        <v>387</v>
      </c>
      <c r="F120" s="37">
        <v>48</v>
      </c>
      <c r="G120" s="37">
        <v>0</v>
      </c>
      <c r="H120" s="37">
        <v>48</v>
      </c>
      <c r="I120" s="42">
        <f>(C120/SUM(C120,F120))*SUM(D120,G120)</f>
        <v>0.88990825688073394</v>
      </c>
      <c r="J120" s="42">
        <f>(C120/SUM(C120,F120))*SUM(E120,H120)</f>
        <v>387.11009174311926</v>
      </c>
      <c r="K120" s="42">
        <f>(F120/SUM(C120,F120))*SUM(D120,G120)</f>
        <v>0.11009174311926606</v>
      </c>
      <c r="L120" s="42">
        <f>(F120/SUM(C120,F120))*SUM(E120,H120)</f>
        <v>47.889908256880737</v>
      </c>
      <c r="M120" s="42">
        <f>G120-K120</f>
        <v>-0.11009174311926606</v>
      </c>
      <c r="N120" s="43">
        <f>100*(M120/K120)</f>
        <v>-100</v>
      </c>
      <c r="O120" s="38" t="str">
        <f>IF(AND(I120&gt;=5,J120&gt;=5,K120&gt;=5,L120&gt;=5),"eligible for chi-square test","not eligible for chi-square test")</f>
        <v>not eligible for chi-square test</v>
      </c>
      <c r="S120" s="39" t="str">
        <f>IF(O120="not eligible for chi-square test","not eligible for chi-square testing",IF(Q120&gt;=0.01,"test results not statistically significant",IF(M120&lt;=0,"test results statistically significant, minority NOT overrepresented in arrests",IF(M120&gt;0,"test results statistically significant, minority overrepresented in arrests"))))</f>
        <v>not eligible for chi-square testing</v>
      </c>
    </row>
    <row r="121" spans="1:19" x14ac:dyDescent="0.25">
      <c r="A121" s="39" t="s">
        <v>7</v>
      </c>
      <c r="B121" s="40" t="s">
        <v>8</v>
      </c>
      <c r="C121" s="41">
        <v>269</v>
      </c>
      <c r="D121" s="37">
        <v>1</v>
      </c>
      <c r="E121" s="37">
        <v>268</v>
      </c>
      <c r="F121" s="37">
        <v>52</v>
      </c>
      <c r="G121" s="37">
        <v>2</v>
      </c>
      <c r="H121" s="37">
        <v>50</v>
      </c>
      <c r="I121" s="42">
        <f>(C121/SUM(C121,F121))*SUM(D121,G121)</f>
        <v>2.514018691588785</v>
      </c>
      <c r="J121" s="42">
        <f>(C121/SUM(C121,F121))*SUM(E121,H121)</f>
        <v>266.48598130841123</v>
      </c>
      <c r="K121" s="42">
        <f>(F121/SUM(C121,F121))*SUM(D121,G121)</f>
        <v>0.4859813084112149</v>
      </c>
      <c r="L121" s="42">
        <f>(F121/SUM(C121,F121))*SUM(E121,H121)</f>
        <v>51.514018691588781</v>
      </c>
      <c r="M121" s="42">
        <f>G121-K121</f>
        <v>1.514018691588785</v>
      </c>
      <c r="N121" s="43">
        <f>100*(M121/K121)</f>
        <v>311.53846153846155</v>
      </c>
      <c r="O121" s="38" t="str">
        <f>IF(AND(I121&gt;=5,J121&gt;=5,K121&gt;=5,L121&gt;=5),"eligible for chi-square test","not eligible for chi-square test")</f>
        <v>not eligible for chi-square test</v>
      </c>
      <c r="S121" s="39" t="str">
        <f>IF(O121="not eligible for chi-square test","not eligible for chi-square testing",IF(Q121&gt;=0.01,"test results not statistically significant",IF(M121&lt;=0,"test results statistically significant, minority NOT overrepresented in arrests",IF(M121&gt;0,"test results statistically significant, minority overrepresented in arrests"))))</f>
        <v>not eligible for chi-square testing</v>
      </c>
    </row>
    <row r="122" spans="1:19" x14ac:dyDescent="0.25">
      <c r="A122" s="39" t="s">
        <v>509</v>
      </c>
      <c r="B122" s="40" t="s">
        <v>510</v>
      </c>
      <c r="C122" s="41">
        <v>113</v>
      </c>
      <c r="D122" s="37">
        <v>3</v>
      </c>
      <c r="E122" s="37">
        <v>110</v>
      </c>
      <c r="F122" s="37">
        <v>72</v>
      </c>
      <c r="G122" s="37">
        <v>1</v>
      </c>
      <c r="H122" s="37">
        <v>71</v>
      </c>
      <c r="I122" s="42">
        <f>(C122/SUM(C122,F122))*SUM(D122,G122)</f>
        <v>2.4432432432432432</v>
      </c>
      <c r="J122" s="42">
        <f>(C122/SUM(C122,F122))*SUM(E122,H122)</f>
        <v>110.55675675675676</v>
      </c>
      <c r="K122" s="42">
        <f>(F122/SUM(C122,F122))*SUM(D122,G122)</f>
        <v>1.5567567567567568</v>
      </c>
      <c r="L122" s="42">
        <f>(F122/SUM(C122,F122))*SUM(E122,H122)</f>
        <v>70.443243243243245</v>
      </c>
      <c r="M122" s="42">
        <f>G122-K122</f>
        <v>-0.55675675675675684</v>
      </c>
      <c r="N122" s="43">
        <f>100*(M122/K122)</f>
        <v>-35.763888888888893</v>
      </c>
      <c r="O122" s="38" t="str">
        <f>IF(AND(I122&gt;=5,J122&gt;=5,K122&gt;=5,L122&gt;=5),"eligible for chi-square test","not eligible for chi-square test")</f>
        <v>not eligible for chi-square test</v>
      </c>
      <c r="S122" s="39" t="str">
        <f>IF(O122="not eligible for chi-square test","not eligible for chi-square testing",IF(Q122&gt;=0.01,"test results not statistically significant",IF(M122&lt;=0,"test results statistically significant, minority NOT overrepresented in arrests",IF(M122&gt;0,"test results statistically significant, minority overrepresented in arrests"))))</f>
        <v>not eligible for chi-square testing</v>
      </c>
    </row>
    <row r="123" spans="1:19" x14ac:dyDescent="0.25">
      <c r="A123" s="39" t="s">
        <v>83</v>
      </c>
      <c r="B123" s="40" t="s">
        <v>84</v>
      </c>
      <c r="C123" s="41">
        <v>1899</v>
      </c>
      <c r="D123" s="37">
        <v>11</v>
      </c>
      <c r="E123" s="37">
        <v>1888</v>
      </c>
      <c r="F123" s="37">
        <v>306</v>
      </c>
      <c r="G123" s="37">
        <v>2</v>
      </c>
      <c r="H123" s="37">
        <v>304</v>
      </c>
      <c r="I123" s="42">
        <f>(C123/SUM(C123,F123))*SUM(D123,G123)</f>
        <v>11.195918367346939</v>
      </c>
      <c r="J123" s="42">
        <f>(C123/SUM(C123,F123))*SUM(E123,H123)</f>
        <v>1887.8040816326532</v>
      </c>
      <c r="K123" s="42">
        <f>(F123/SUM(C123,F123))*SUM(D123,G123)</f>
        <v>1.8040816326530611</v>
      </c>
      <c r="L123" s="42">
        <f>(F123/SUM(C123,F123))*SUM(E123,H123)</f>
        <v>304.19591836734696</v>
      </c>
      <c r="M123" s="42">
        <f>G123-K123</f>
        <v>0.1959183673469389</v>
      </c>
      <c r="N123" s="43">
        <f>100*(M123/K123)</f>
        <v>10.859728506787338</v>
      </c>
      <c r="O123" s="38" t="str">
        <f>IF(AND(I123&gt;=5,J123&gt;=5,K123&gt;=5,L123&gt;=5),"eligible for chi-square test","not eligible for chi-square test")</f>
        <v>not eligible for chi-square test</v>
      </c>
      <c r="S123" s="39" t="str">
        <f>IF(O123="not eligible for chi-square test","not eligible for chi-square testing",IF(Q123&gt;=0.01,"test results not statistically significant",IF(M123&lt;=0,"test results statistically significant, minority NOT overrepresented in arrests",IF(M123&gt;0,"test results statistically significant, minority overrepresented in arrests"))))</f>
        <v>not eligible for chi-square testing</v>
      </c>
    </row>
    <row r="124" spans="1:19" x14ac:dyDescent="0.25">
      <c r="A124" s="39" t="s">
        <v>235</v>
      </c>
      <c r="B124" s="40" t="s">
        <v>236</v>
      </c>
      <c r="C124" s="41">
        <v>342</v>
      </c>
      <c r="D124" s="37">
        <v>4</v>
      </c>
      <c r="E124" s="37">
        <v>338</v>
      </c>
      <c r="F124" s="37">
        <v>128</v>
      </c>
      <c r="G124" s="37">
        <v>2</v>
      </c>
      <c r="H124" s="37">
        <v>126</v>
      </c>
      <c r="I124" s="42">
        <f>(C124/SUM(C124,F124))*SUM(D124,G124)</f>
        <v>4.3659574468085109</v>
      </c>
      <c r="J124" s="42">
        <f>(C124/SUM(C124,F124))*SUM(E124,H124)</f>
        <v>337.63404255319153</v>
      </c>
      <c r="K124" s="42">
        <f>(F124/SUM(C124,F124))*SUM(D124,G124)</f>
        <v>1.6340425531914895</v>
      </c>
      <c r="L124" s="42">
        <f>(F124/SUM(C124,F124))*SUM(E124,H124)</f>
        <v>126.36595744680851</v>
      </c>
      <c r="M124" s="42">
        <f>G124-K124</f>
        <v>0.3659574468085105</v>
      </c>
      <c r="N124" s="43">
        <f>100*(M124/K124)</f>
        <v>22.395833333333321</v>
      </c>
      <c r="O124" s="38" t="str">
        <f>IF(AND(I124&gt;=5,J124&gt;=5,K124&gt;=5,L124&gt;=5),"eligible for chi-square test","not eligible for chi-square test")</f>
        <v>not eligible for chi-square test</v>
      </c>
      <c r="S124" s="39" t="str">
        <f>IF(O124="not eligible for chi-square test","not eligible for chi-square testing",IF(Q124&gt;=0.01,"test results not statistically significant",IF(M124&lt;=0,"test results statistically significant, minority NOT overrepresented in arrests",IF(M124&gt;0,"test results statistically significant, minority overrepresented in arrests"))))</f>
        <v>not eligible for chi-square testing</v>
      </c>
    </row>
    <row r="125" spans="1:19" x14ac:dyDescent="0.25">
      <c r="A125" s="39" t="s">
        <v>463</v>
      </c>
      <c r="B125" s="40" t="s">
        <v>464</v>
      </c>
      <c r="C125" s="41">
        <v>199</v>
      </c>
      <c r="D125" s="37">
        <v>9</v>
      </c>
      <c r="E125" s="37">
        <v>190</v>
      </c>
      <c r="F125" s="37">
        <v>31</v>
      </c>
      <c r="G125" s="37">
        <v>1</v>
      </c>
      <c r="H125" s="37">
        <v>30</v>
      </c>
      <c r="I125" s="42">
        <f>(C125/SUM(C125,F125))*SUM(D125,G125)</f>
        <v>8.6521739130434785</v>
      </c>
      <c r="J125" s="42">
        <f>(C125/SUM(C125,F125))*SUM(E125,H125)</f>
        <v>190.34782608695653</v>
      </c>
      <c r="K125" s="42">
        <f>(F125/SUM(C125,F125))*SUM(D125,G125)</f>
        <v>1.3478260869565217</v>
      </c>
      <c r="L125" s="42">
        <f>(F125/SUM(C125,F125))*SUM(E125,H125)</f>
        <v>29.652173913043477</v>
      </c>
      <c r="M125" s="42">
        <f>G125-K125</f>
        <v>-0.34782608695652173</v>
      </c>
      <c r="N125" s="43">
        <f>100*(M125/K125)</f>
        <v>-25.806451612903224</v>
      </c>
      <c r="O125" s="38" t="str">
        <f>IF(AND(I125&gt;=5,J125&gt;=5,K125&gt;=5,L125&gt;=5),"eligible for chi-square test","not eligible for chi-square test")</f>
        <v>not eligible for chi-square test</v>
      </c>
      <c r="S125" s="39" t="str">
        <f>IF(O125="not eligible for chi-square test","not eligible for chi-square testing",IF(Q125&gt;=0.01,"test results not statistically significant",IF(M125&lt;=0,"test results statistically significant, minority NOT overrepresented in arrests",IF(M125&gt;0,"test results statistically significant, minority overrepresented in arrests"))))</f>
        <v>not eligible for chi-square testing</v>
      </c>
    </row>
    <row r="126" spans="1:19" x14ac:dyDescent="0.25">
      <c r="A126" s="39" t="s">
        <v>97</v>
      </c>
      <c r="B126" s="40" t="s">
        <v>98</v>
      </c>
      <c r="C126" s="41">
        <v>90</v>
      </c>
      <c r="D126" s="37">
        <v>0</v>
      </c>
      <c r="E126" s="37">
        <v>90</v>
      </c>
      <c r="F126" s="37">
        <v>0</v>
      </c>
      <c r="G126" s="37">
        <v>0</v>
      </c>
      <c r="H126" s="37">
        <v>0</v>
      </c>
      <c r="I126" s="42">
        <f>(C126/SUM(C126,F126))*SUM(D126,G126)</f>
        <v>0</v>
      </c>
      <c r="J126" s="42">
        <f>(C126/SUM(C126,F126))*SUM(E126,H126)</f>
        <v>90</v>
      </c>
      <c r="K126" s="42">
        <f>(F126/SUM(C126,F126))*SUM(D126,G126)</f>
        <v>0</v>
      </c>
      <c r="L126" s="42">
        <f>(F126/SUM(C126,F126))*SUM(E126,H126)</f>
        <v>0</v>
      </c>
      <c r="M126" s="42">
        <f>G126-K126</f>
        <v>0</v>
      </c>
      <c r="N126" s="43" t="e">
        <f>100*(M126/K126)</f>
        <v>#DIV/0!</v>
      </c>
      <c r="O126" s="38" t="str">
        <f>IF(AND(I126&gt;=5,J126&gt;=5,K126&gt;=5,L126&gt;=5),"eligible for chi-square test","not eligible for chi-square test")</f>
        <v>not eligible for chi-square test</v>
      </c>
      <c r="S126" s="39" t="str">
        <f>IF(O126="not eligible for chi-square test","not eligible for chi-square testing",IF(Q126&gt;=0.01,"test results not statistically significant",IF(M126&lt;=0,"test results statistically significant, minority NOT overrepresented in arrests",IF(M126&gt;0,"test results statistically significant, minority overrepresented in arrests"))))</f>
        <v>not eligible for chi-square testing</v>
      </c>
    </row>
    <row r="127" spans="1:19" x14ac:dyDescent="0.25">
      <c r="A127" s="39" t="s">
        <v>433</v>
      </c>
      <c r="B127" s="40" t="s">
        <v>434</v>
      </c>
      <c r="C127" s="41">
        <v>170</v>
      </c>
      <c r="D127" s="37">
        <v>6</v>
      </c>
      <c r="E127" s="37">
        <v>164</v>
      </c>
      <c r="F127" s="37">
        <v>6</v>
      </c>
      <c r="G127" s="37">
        <v>0</v>
      </c>
      <c r="H127" s="37">
        <v>6</v>
      </c>
      <c r="I127" s="42">
        <f>(C127/SUM(C127,F127))*SUM(D127,G127)</f>
        <v>5.7954545454545459</v>
      </c>
      <c r="J127" s="42">
        <f>(C127/SUM(C127,F127))*SUM(E127,H127)</f>
        <v>164.20454545454547</v>
      </c>
      <c r="K127" s="42">
        <f>(F127/SUM(C127,F127))*SUM(D127,G127)</f>
        <v>0.20454545454545453</v>
      </c>
      <c r="L127" s="42">
        <f>(F127/SUM(C127,F127))*SUM(E127,H127)</f>
        <v>5.795454545454545</v>
      </c>
      <c r="M127" s="42">
        <f>G127-K127</f>
        <v>-0.20454545454545453</v>
      </c>
      <c r="N127" s="43">
        <f>100*(M127/K127)</f>
        <v>-100</v>
      </c>
      <c r="O127" s="38" t="str">
        <f>IF(AND(I127&gt;=5,J127&gt;=5,K127&gt;=5,L127&gt;=5),"eligible for chi-square test","not eligible for chi-square test")</f>
        <v>not eligible for chi-square test</v>
      </c>
      <c r="S127" s="39" t="str">
        <f>IF(O127="not eligible for chi-square test","not eligible for chi-square testing",IF(Q127&gt;=0.01,"test results not statistically significant",IF(M127&lt;=0,"test results statistically significant, minority NOT overrepresented in arrests",IF(M127&gt;0,"test results statistically significant, minority overrepresented in arrests"))))</f>
        <v>not eligible for chi-square testing</v>
      </c>
    </row>
    <row r="128" spans="1:19" x14ac:dyDescent="0.25">
      <c r="A128" s="39" t="s">
        <v>467</v>
      </c>
      <c r="B128" s="40" t="s">
        <v>468</v>
      </c>
      <c r="C128" s="41">
        <v>0</v>
      </c>
      <c r="D128" s="37">
        <v>0</v>
      </c>
      <c r="E128" s="37">
        <v>0</v>
      </c>
      <c r="F128" s="37">
        <v>5</v>
      </c>
      <c r="G128" s="37">
        <v>0</v>
      </c>
      <c r="H128" s="37">
        <v>5</v>
      </c>
      <c r="I128" s="42">
        <f>(C128/SUM(C128,F128))*SUM(D128,G128)</f>
        <v>0</v>
      </c>
      <c r="J128" s="42">
        <f>(C128/SUM(C128,F128))*SUM(E128,H128)</f>
        <v>0</v>
      </c>
      <c r="K128" s="42">
        <f>(F128/SUM(C128,F128))*SUM(D128,G128)</f>
        <v>0</v>
      </c>
      <c r="L128" s="42">
        <f>(F128/SUM(C128,F128))*SUM(E128,H128)</f>
        <v>5</v>
      </c>
      <c r="M128" s="42">
        <f>G128-K128</f>
        <v>0</v>
      </c>
      <c r="N128" s="43" t="e">
        <f>100*(M128/K128)</f>
        <v>#DIV/0!</v>
      </c>
      <c r="O128" s="38" t="str">
        <f>IF(AND(I128&gt;=5,J128&gt;=5,K128&gt;=5,L128&gt;=5),"eligible for chi-square test","not eligible for chi-square test")</f>
        <v>not eligible for chi-square test</v>
      </c>
      <c r="S128" s="39" t="str">
        <f>IF(O128="not eligible for chi-square test","not eligible for chi-square testing",IF(Q128&gt;=0.01,"test results not statistically significant",IF(M128&lt;=0,"test results statistically significant, minority NOT overrepresented in arrests",IF(M128&gt;0,"test results statistically significant, minority overrepresented in arrests"))))</f>
        <v>not eligible for chi-square testing</v>
      </c>
    </row>
    <row r="129" spans="1:19" x14ac:dyDescent="0.25">
      <c r="A129" s="39" t="s">
        <v>389</v>
      </c>
      <c r="B129" s="40" t="s">
        <v>390</v>
      </c>
      <c r="C129" s="41">
        <v>56</v>
      </c>
      <c r="D129" s="37">
        <v>0</v>
      </c>
      <c r="E129" s="37">
        <v>56</v>
      </c>
      <c r="F129" s="37">
        <v>60</v>
      </c>
      <c r="G129" s="37">
        <v>0</v>
      </c>
      <c r="H129" s="37">
        <v>60</v>
      </c>
      <c r="I129" s="42">
        <f>(C129/SUM(C129,F129))*SUM(D129,G129)</f>
        <v>0</v>
      </c>
      <c r="J129" s="42">
        <f>(C129/SUM(C129,F129))*SUM(E129,H129)</f>
        <v>56</v>
      </c>
      <c r="K129" s="42">
        <f>(F129/SUM(C129,F129))*SUM(D129,G129)</f>
        <v>0</v>
      </c>
      <c r="L129" s="42">
        <f>(F129/SUM(C129,F129))*SUM(E129,H129)</f>
        <v>60.000000000000007</v>
      </c>
      <c r="M129" s="42">
        <f>G129-K129</f>
        <v>0</v>
      </c>
      <c r="N129" s="43" t="e">
        <f>100*(M129/K129)</f>
        <v>#DIV/0!</v>
      </c>
      <c r="O129" s="38" t="str">
        <f>IF(AND(I129&gt;=5,J129&gt;=5,K129&gt;=5,L129&gt;=5),"eligible for chi-square test","not eligible for chi-square test")</f>
        <v>not eligible for chi-square test</v>
      </c>
      <c r="S129" s="39" t="str">
        <f>IF(O129="not eligible for chi-square test","not eligible for chi-square testing",IF(Q129&gt;=0.01,"test results not statistically significant",IF(M129&lt;=0,"test results statistically significant, minority NOT overrepresented in arrests",IF(M129&gt;0,"test results statistically significant, minority overrepresented in arrests"))))</f>
        <v>not eligible for chi-square testing</v>
      </c>
    </row>
    <row r="130" spans="1:19" x14ac:dyDescent="0.25">
      <c r="A130" s="39" t="s">
        <v>469</v>
      </c>
      <c r="B130" s="40" t="s">
        <v>470</v>
      </c>
      <c r="C130" s="41">
        <v>285</v>
      </c>
      <c r="D130" s="37">
        <v>0</v>
      </c>
      <c r="E130" s="37">
        <v>285</v>
      </c>
      <c r="F130" s="37">
        <v>50</v>
      </c>
      <c r="G130" s="37">
        <v>0</v>
      </c>
      <c r="H130" s="37">
        <v>50</v>
      </c>
      <c r="I130" s="42">
        <f>(C130/SUM(C130,F130))*SUM(D130,G130)</f>
        <v>0</v>
      </c>
      <c r="J130" s="42">
        <f>(C130/SUM(C130,F130))*SUM(E130,H130)</f>
        <v>285</v>
      </c>
      <c r="K130" s="42">
        <f>(F130/SUM(C130,F130))*SUM(D130,G130)</f>
        <v>0</v>
      </c>
      <c r="L130" s="42">
        <f>(F130/SUM(C130,F130))*SUM(E130,H130)</f>
        <v>49.999999999999993</v>
      </c>
      <c r="M130" s="42">
        <f>G130-K130</f>
        <v>0</v>
      </c>
      <c r="N130" s="43" t="e">
        <f>100*(M130/K130)</f>
        <v>#DIV/0!</v>
      </c>
      <c r="O130" s="38" t="str">
        <f>IF(AND(I130&gt;=5,J130&gt;=5,K130&gt;=5,L130&gt;=5),"eligible for chi-square test","not eligible for chi-square test")</f>
        <v>not eligible for chi-square test</v>
      </c>
      <c r="S130" s="39" t="str">
        <f>IF(O130="not eligible for chi-square test","not eligible for chi-square testing",IF(Q130&gt;=0.01,"test results not statistically significant",IF(M130&lt;=0,"test results statistically significant, minority NOT overrepresented in arrests",IF(M130&gt;0,"test results statistically significant, minority overrepresented in arrests"))))</f>
        <v>not eligible for chi-square testing</v>
      </c>
    </row>
    <row r="131" spans="1:19" x14ac:dyDescent="0.25">
      <c r="A131" s="39" t="s">
        <v>87</v>
      </c>
      <c r="B131" s="40" t="s">
        <v>88</v>
      </c>
      <c r="C131" s="41">
        <v>540</v>
      </c>
      <c r="D131" s="37">
        <v>5</v>
      </c>
      <c r="E131" s="37">
        <v>535</v>
      </c>
      <c r="F131" s="37">
        <v>16</v>
      </c>
      <c r="G131" s="37">
        <v>0</v>
      </c>
      <c r="H131" s="37">
        <v>16</v>
      </c>
      <c r="I131" s="42">
        <f>(C131/SUM(C131,F131))*SUM(D131,G131)</f>
        <v>4.8561151079136691</v>
      </c>
      <c r="J131" s="42">
        <f>(C131/SUM(C131,F131))*SUM(E131,H131)</f>
        <v>535.14388489208636</v>
      </c>
      <c r="K131" s="42">
        <f>(F131/SUM(C131,F131))*SUM(D131,G131)</f>
        <v>0.14388489208633093</v>
      </c>
      <c r="L131" s="42">
        <f>(F131/SUM(C131,F131))*SUM(E131,H131)</f>
        <v>15.85611510791367</v>
      </c>
      <c r="M131" s="42">
        <f>G131-K131</f>
        <v>-0.14388489208633093</v>
      </c>
      <c r="N131" s="43">
        <f>100*(M131/K131)</f>
        <v>-100</v>
      </c>
      <c r="O131" s="38" t="str">
        <f>IF(AND(I131&gt;=5,J131&gt;=5,K131&gt;=5,L131&gt;=5),"eligible for chi-square test","not eligible for chi-square test")</f>
        <v>not eligible for chi-square test</v>
      </c>
      <c r="S131" s="39" t="str">
        <f>IF(O131="not eligible for chi-square test","not eligible for chi-square testing",IF(Q131&gt;=0.01,"test results not statistically significant",IF(M131&lt;=0,"test results statistically significant, minority NOT overrepresented in arrests",IF(M131&gt;0,"test results statistically significant, minority overrepresented in arrests"))))</f>
        <v>not eligible for chi-square testing</v>
      </c>
    </row>
    <row r="132" spans="1:19" x14ac:dyDescent="0.25">
      <c r="A132" s="39" t="s">
        <v>269</v>
      </c>
      <c r="B132" s="40" t="s">
        <v>270</v>
      </c>
      <c r="C132" s="41">
        <v>235</v>
      </c>
      <c r="D132" s="37">
        <v>1</v>
      </c>
      <c r="E132" s="37">
        <v>234</v>
      </c>
      <c r="F132" s="37">
        <v>164</v>
      </c>
      <c r="G132" s="37">
        <v>2</v>
      </c>
      <c r="H132" s="37">
        <v>162</v>
      </c>
      <c r="I132" s="42">
        <f>(C132/SUM(C132,F132))*SUM(D132,G132)</f>
        <v>1.7669172932330828</v>
      </c>
      <c r="J132" s="42">
        <f>(C132/SUM(C132,F132))*SUM(E132,H132)</f>
        <v>233.23308270676694</v>
      </c>
      <c r="K132" s="42">
        <f>(F132/SUM(C132,F132))*SUM(D132,G132)</f>
        <v>1.2330827067669172</v>
      </c>
      <c r="L132" s="42">
        <f>(F132/SUM(C132,F132))*SUM(E132,H132)</f>
        <v>162.76691729323306</v>
      </c>
      <c r="M132" s="42">
        <f>G132-K132</f>
        <v>0.76691729323308278</v>
      </c>
      <c r="N132" s="43">
        <f>100*(M132/K132)</f>
        <v>62.195121951219519</v>
      </c>
      <c r="O132" s="38" t="str">
        <f>IF(AND(I132&gt;=5,J132&gt;=5,K132&gt;=5,L132&gt;=5),"eligible for chi-square test","not eligible for chi-square test")</f>
        <v>not eligible for chi-square test</v>
      </c>
      <c r="S132" s="39" t="str">
        <f>IF(O132="not eligible for chi-square test","not eligible for chi-square testing",IF(Q132&gt;=0.01,"test results not statistically significant",IF(M132&lt;=0,"test results statistically significant, minority NOT overrepresented in arrests",IF(M132&gt;0,"test results statistically significant, minority overrepresented in arrests"))))</f>
        <v>not eligible for chi-square testing</v>
      </c>
    </row>
    <row r="133" spans="1:19" x14ac:dyDescent="0.25">
      <c r="A133" s="39" t="s">
        <v>89</v>
      </c>
      <c r="B133" s="40" t="s">
        <v>90</v>
      </c>
      <c r="C133" s="41">
        <v>1157</v>
      </c>
      <c r="D133" s="37">
        <v>2</v>
      </c>
      <c r="E133" s="37">
        <v>1155</v>
      </c>
      <c r="F133" s="37">
        <v>373</v>
      </c>
      <c r="G133" s="37">
        <v>2</v>
      </c>
      <c r="H133" s="37">
        <v>371</v>
      </c>
      <c r="I133" s="42">
        <f>(C133/SUM(C133,F133))*SUM(D133,G133)</f>
        <v>3.0248366013071895</v>
      </c>
      <c r="J133" s="42">
        <f>(C133/SUM(C133,F133))*SUM(E133,H133)</f>
        <v>1153.9751633986928</v>
      </c>
      <c r="K133" s="42">
        <f>(F133/SUM(C133,F133))*SUM(D133,G133)</f>
        <v>0.97516339869281043</v>
      </c>
      <c r="L133" s="42">
        <f>(F133/SUM(C133,F133))*SUM(E133,H133)</f>
        <v>372.02483660130719</v>
      </c>
      <c r="M133" s="42">
        <f>G133-K133</f>
        <v>1.0248366013071895</v>
      </c>
      <c r="N133" s="43">
        <f>100*(M133/K133)</f>
        <v>105.09383378016086</v>
      </c>
      <c r="O133" s="38" t="str">
        <f>IF(AND(I133&gt;=5,J133&gt;=5,K133&gt;=5,L133&gt;=5),"eligible for chi-square test","not eligible for chi-square test")</f>
        <v>not eligible for chi-square test</v>
      </c>
      <c r="S133" s="39" t="str">
        <f>IF(O133="not eligible for chi-square test","not eligible for chi-square testing",IF(Q133&gt;=0.01,"test results not statistically significant",IF(M133&lt;=0,"test results statistically significant, minority NOT overrepresented in arrests",IF(M133&gt;0,"test results statistically significant, minority overrepresented in arrests"))))</f>
        <v>not eligible for chi-square testing</v>
      </c>
    </row>
    <row r="134" spans="1:19" x14ac:dyDescent="0.25">
      <c r="A134" s="39" t="s">
        <v>93</v>
      </c>
      <c r="B134" s="40" t="s">
        <v>94</v>
      </c>
      <c r="C134" s="41">
        <v>490</v>
      </c>
      <c r="D134" s="37">
        <v>0</v>
      </c>
      <c r="E134" s="37">
        <v>490</v>
      </c>
      <c r="F134" s="37">
        <v>150</v>
      </c>
      <c r="G134" s="37">
        <v>0</v>
      </c>
      <c r="H134" s="37">
        <v>150</v>
      </c>
      <c r="I134" s="42">
        <f>(C134/SUM(C134,F134))*SUM(D134,G134)</f>
        <v>0</v>
      </c>
      <c r="J134" s="42">
        <f>(C134/SUM(C134,F134))*SUM(E134,H134)</f>
        <v>490</v>
      </c>
      <c r="K134" s="42">
        <f>(F134/SUM(C134,F134))*SUM(D134,G134)</f>
        <v>0</v>
      </c>
      <c r="L134" s="42">
        <f>(F134/SUM(C134,F134))*SUM(E134,H134)</f>
        <v>150</v>
      </c>
      <c r="M134" s="42">
        <f>G134-K134</f>
        <v>0</v>
      </c>
      <c r="N134" s="43" t="e">
        <f>100*(M134/K134)</f>
        <v>#DIV/0!</v>
      </c>
      <c r="O134" s="38" t="str">
        <f>IF(AND(I134&gt;=5,J134&gt;=5,K134&gt;=5,L134&gt;=5),"eligible for chi-square test","not eligible for chi-square test")</f>
        <v>not eligible for chi-square test</v>
      </c>
      <c r="S134" s="39" t="str">
        <f>IF(O134="not eligible for chi-square test","not eligible for chi-square testing",IF(Q134&gt;=0.01,"test results not statistically significant",IF(M134&lt;=0,"test results statistically significant, minority NOT overrepresented in arrests",IF(M134&gt;0,"test results statistically significant, minority overrepresented in arrests"))))</f>
        <v>not eligible for chi-square testing</v>
      </c>
    </row>
    <row r="135" spans="1:19" x14ac:dyDescent="0.25">
      <c r="A135" s="39" t="s">
        <v>421</v>
      </c>
      <c r="B135" s="40" t="s">
        <v>422</v>
      </c>
      <c r="C135" s="41">
        <v>122</v>
      </c>
      <c r="D135" s="37">
        <v>2</v>
      </c>
      <c r="E135" s="37">
        <v>120</v>
      </c>
      <c r="F135" s="37">
        <v>4</v>
      </c>
      <c r="G135" s="37">
        <v>0</v>
      </c>
      <c r="H135" s="37">
        <v>4</v>
      </c>
      <c r="I135" s="42">
        <f>(C135/SUM(C135,F135))*SUM(D135,G135)</f>
        <v>1.9365079365079365</v>
      </c>
      <c r="J135" s="42">
        <f>(C135/SUM(C135,F135))*SUM(E135,H135)</f>
        <v>120.06349206349206</v>
      </c>
      <c r="K135" s="42">
        <f>(F135/SUM(C135,F135))*SUM(D135,G135)</f>
        <v>6.3492063492063489E-2</v>
      </c>
      <c r="L135" s="42">
        <f>(F135/SUM(C135,F135))*SUM(E135,H135)</f>
        <v>3.9365079365079363</v>
      </c>
      <c r="M135" s="42">
        <f>G135-K135</f>
        <v>-6.3492063492063489E-2</v>
      </c>
      <c r="N135" s="43">
        <f>100*(M135/K135)</f>
        <v>-100</v>
      </c>
      <c r="O135" s="38" t="str">
        <f>IF(AND(I135&gt;=5,J135&gt;=5,K135&gt;=5,L135&gt;=5),"eligible for chi-square test","not eligible for chi-square test")</f>
        <v>not eligible for chi-square test</v>
      </c>
      <c r="S135" s="39" t="str">
        <f>IF(O135="not eligible for chi-square test","not eligible for chi-square testing",IF(Q135&gt;=0.01,"test results not statistically significant",IF(M135&lt;=0,"test results statistically significant, minority NOT overrepresented in arrests",IF(M135&gt;0,"test results statistically significant, minority overrepresented in arrests"))))</f>
        <v>not eligible for chi-square testing</v>
      </c>
    </row>
    <row r="136" spans="1:19" x14ac:dyDescent="0.25">
      <c r="A136" s="39" t="s">
        <v>351</v>
      </c>
      <c r="B136" s="40" t="s">
        <v>352</v>
      </c>
      <c r="C136" s="41">
        <v>716</v>
      </c>
      <c r="D136" s="37">
        <v>2</v>
      </c>
      <c r="E136" s="37">
        <v>714</v>
      </c>
      <c r="F136" s="37">
        <v>49</v>
      </c>
      <c r="G136" s="37">
        <v>0</v>
      </c>
      <c r="H136" s="37">
        <v>49</v>
      </c>
      <c r="I136" s="42">
        <f>(C136/SUM(C136,F136))*SUM(D136,G136)</f>
        <v>1.8718954248366013</v>
      </c>
      <c r="J136" s="42">
        <f>(C136/SUM(C136,F136))*SUM(E136,H136)</f>
        <v>714.12810457516343</v>
      </c>
      <c r="K136" s="42">
        <f>(F136/SUM(C136,F136))*SUM(D136,G136)</f>
        <v>0.12810457516339868</v>
      </c>
      <c r="L136" s="42">
        <f>(F136/SUM(C136,F136))*SUM(E136,H136)</f>
        <v>48.871895424836595</v>
      </c>
      <c r="M136" s="42">
        <f>G136-K136</f>
        <v>-0.12810457516339868</v>
      </c>
      <c r="N136" s="43">
        <f>100*(M136/K136)</f>
        <v>-100</v>
      </c>
      <c r="O136" s="38" t="str">
        <f>IF(AND(I136&gt;=5,J136&gt;=5,K136&gt;=5,L136&gt;=5),"eligible for chi-square test","not eligible for chi-square test")</f>
        <v>not eligible for chi-square test</v>
      </c>
      <c r="S136" s="39" t="str">
        <f>IF(O136="not eligible for chi-square test","not eligible for chi-square testing",IF(Q136&gt;=0.01,"test results not statistically significant",IF(M136&lt;=0,"test results statistically significant, minority NOT overrepresented in arrests",IF(M136&gt;0,"test results statistically significant, minority overrepresented in arrests"))))</f>
        <v>not eligible for chi-square testing</v>
      </c>
    </row>
    <row r="137" spans="1:19" x14ac:dyDescent="0.25">
      <c r="A137" s="39" t="s">
        <v>539</v>
      </c>
      <c r="B137" s="40" t="s">
        <v>540</v>
      </c>
      <c r="C137" s="41">
        <v>550</v>
      </c>
      <c r="D137" s="37">
        <v>4</v>
      </c>
      <c r="E137" s="37">
        <v>546</v>
      </c>
      <c r="F137" s="37">
        <v>157</v>
      </c>
      <c r="G137" s="37">
        <v>1</v>
      </c>
      <c r="H137" s="37">
        <v>156</v>
      </c>
      <c r="I137" s="42">
        <f>(C137/SUM(C137,F137))*SUM(D137,G137)</f>
        <v>3.8896746817538896</v>
      </c>
      <c r="J137" s="42">
        <f>(C137/SUM(C137,F137))*SUM(E137,H137)</f>
        <v>546.11032531824605</v>
      </c>
      <c r="K137" s="42">
        <f>(F137/SUM(C137,F137))*SUM(D137,G137)</f>
        <v>1.1103253182461104</v>
      </c>
      <c r="L137" s="42">
        <f>(F137/SUM(C137,F137))*SUM(E137,H137)</f>
        <v>155.88967468175389</v>
      </c>
      <c r="M137" s="42">
        <f>G137-K137</f>
        <v>-0.11032531824611036</v>
      </c>
      <c r="N137" s="43">
        <f>100*(M137/K137)</f>
        <v>-9.9363057324840796</v>
      </c>
      <c r="O137" s="38" t="str">
        <f>IF(AND(I137&gt;=5,J137&gt;=5,K137&gt;=5,L137&gt;=5),"eligible for chi-square test","not eligible for chi-square test")</f>
        <v>not eligible for chi-square test</v>
      </c>
      <c r="S137" s="39" t="str">
        <f>IF(O137="not eligible for chi-square test","not eligible for chi-square testing",IF(Q137&gt;=0.01,"test results not statistically significant",IF(M137&lt;=0,"test results statistically significant, minority NOT overrepresented in arrests",IF(M137&gt;0,"test results statistically significant, minority overrepresented in arrests"))))</f>
        <v>not eligible for chi-square testing</v>
      </c>
    </row>
    <row r="138" spans="1:19" x14ac:dyDescent="0.25">
      <c r="A138" s="39" t="s">
        <v>585</v>
      </c>
      <c r="B138" s="40" t="s">
        <v>586</v>
      </c>
      <c r="C138" s="41">
        <v>268</v>
      </c>
      <c r="D138" s="37">
        <v>0</v>
      </c>
      <c r="E138" s="37">
        <v>268</v>
      </c>
      <c r="F138" s="37">
        <v>224</v>
      </c>
      <c r="G138" s="37">
        <v>0</v>
      </c>
      <c r="H138" s="37">
        <v>224</v>
      </c>
      <c r="I138" s="42">
        <f>(C138/SUM(C138,F138))*SUM(D138,G138)</f>
        <v>0</v>
      </c>
      <c r="J138" s="42">
        <f>(C138/SUM(C138,F138))*SUM(E138,H138)</f>
        <v>268</v>
      </c>
      <c r="K138" s="42">
        <f>(F138/SUM(C138,F138))*SUM(D138,G138)</f>
        <v>0</v>
      </c>
      <c r="L138" s="42">
        <f>(F138/SUM(C138,F138))*SUM(E138,H138)</f>
        <v>224</v>
      </c>
      <c r="M138" s="42">
        <f>G138-K138</f>
        <v>0</v>
      </c>
      <c r="N138" s="43" t="e">
        <f>100*(M138/K138)</f>
        <v>#DIV/0!</v>
      </c>
      <c r="O138" s="38" t="str">
        <f>IF(AND(I138&gt;=5,J138&gt;=5,K138&gt;=5,L138&gt;=5),"eligible for chi-square test","not eligible for chi-square test")</f>
        <v>not eligible for chi-square test</v>
      </c>
      <c r="S138" s="39" t="str">
        <f>IF(O138="not eligible for chi-square test","not eligible for chi-square testing",IF(Q138&gt;=0.01,"test results not statistically significant",IF(M138&lt;=0,"test results statistically significant, minority NOT overrepresented in arrests",IF(M138&gt;0,"test results statistically significant, minority overrepresented in arrests"))))</f>
        <v>not eligible for chi-square testing</v>
      </c>
    </row>
    <row r="139" spans="1:19" x14ac:dyDescent="0.25">
      <c r="A139" s="39" t="s">
        <v>95</v>
      </c>
      <c r="B139" s="40" t="s">
        <v>96</v>
      </c>
      <c r="C139" s="41">
        <v>115</v>
      </c>
      <c r="D139" s="37">
        <v>15</v>
      </c>
      <c r="E139" s="37">
        <v>100</v>
      </c>
      <c r="F139" s="37">
        <v>1</v>
      </c>
      <c r="G139" s="37">
        <v>0</v>
      </c>
      <c r="H139" s="37">
        <v>1</v>
      </c>
      <c r="I139" s="42">
        <f>(C139/SUM(C139,F139))*SUM(D139,G139)</f>
        <v>14.870689655172415</v>
      </c>
      <c r="J139" s="42">
        <f>(C139/SUM(C139,F139))*SUM(E139,H139)</f>
        <v>100.12931034482759</v>
      </c>
      <c r="K139" s="42">
        <f>(F139/SUM(C139,F139))*SUM(D139,G139)</f>
        <v>0.12931034482758622</v>
      </c>
      <c r="L139" s="42">
        <f>(F139/SUM(C139,F139))*SUM(E139,H139)</f>
        <v>0.87068965517241381</v>
      </c>
      <c r="M139" s="42">
        <f>G139-K139</f>
        <v>-0.12931034482758622</v>
      </c>
      <c r="N139" s="43">
        <f>100*(M139/K139)</f>
        <v>-100</v>
      </c>
      <c r="O139" s="38" t="str">
        <f>IF(AND(I139&gt;=5,J139&gt;=5,K139&gt;=5,L139&gt;=5),"eligible for chi-square test","not eligible for chi-square test")</f>
        <v>not eligible for chi-square test</v>
      </c>
      <c r="S139" s="39" t="str">
        <f>IF(O139="not eligible for chi-square test","not eligible for chi-square testing",IF(Q139&gt;=0.01,"test results not statistically significant",IF(M139&lt;=0,"test results statistically significant, minority NOT overrepresented in arrests",IF(M139&gt;0,"test results statistically significant, minority overrepresented in arrests"))))</f>
        <v>not eligible for chi-square testing</v>
      </c>
    </row>
    <row r="140" spans="1:19" x14ac:dyDescent="0.25">
      <c r="A140" s="39" t="s">
        <v>101</v>
      </c>
      <c r="B140" s="40" t="s">
        <v>102</v>
      </c>
      <c r="C140" s="41">
        <v>2392</v>
      </c>
      <c r="D140" s="37">
        <v>0</v>
      </c>
      <c r="E140" s="37">
        <v>2392</v>
      </c>
      <c r="F140" s="37">
        <v>2069</v>
      </c>
      <c r="G140" s="37">
        <v>0</v>
      </c>
      <c r="H140" s="37">
        <v>2069</v>
      </c>
      <c r="I140" s="42">
        <f>(C140/SUM(C140,F140))*SUM(D140,G140)</f>
        <v>0</v>
      </c>
      <c r="J140" s="42">
        <f>(C140/SUM(C140,F140))*SUM(E140,H140)</f>
        <v>2392</v>
      </c>
      <c r="K140" s="42">
        <f>(F140/SUM(C140,F140))*SUM(D140,G140)</f>
        <v>0</v>
      </c>
      <c r="L140" s="42">
        <f>(F140/SUM(C140,F140))*SUM(E140,H140)</f>
        <v>2069</v>
      </c>
      <c r="M140" s="42">
        <f>G140-K140</f>
        <v>0</v>
      </c>
      <c r="N140" s="43" t="e">
        <f>100*(M140/K140)</f>
        <v>#DIV/0!</v>
      </c>
      <c r="O140" s="38" t="str">
        <f>IF(AND(I140&gt;=5,J140&gt;=5,K140&gt;=5,L140&gt;=5),"eligible for chi-square test","not eligible for chi-square test")</f>
        <v>not eligible for chi-square test</v>
      </c>
      <c r="S140" s="39" t="str">
        <f>IF(O140="not eligible for chi-square test","not eligible for chi-square testing",IF(Q140&gt;=0.01,"test results not statistically significant",IF(M140&lt;=0,"test results statistically significant, minority NOT overrepresented in arrests",IF(M140&gt;0,"test results statistically significant, minority overrepresented in arrests"))))</f>
        <v>not eligible for chi-square testing</v>
      </c>
    </row>
    <row r="141" spans="1:19" x14ac:dyDescent="0.25">
      <c r="A141" s="39" t="s">
        <v>533</v>
      </c>
      <c r="B141" s="40" t="s">
        <v>534</v>
      </c>
      <c r="C141" s="41">
        <v>253</v>
      </c>
      <c r="D141" s="37">
        <v>1</v>
      </c>
      <c r="E141" s="37">
        <v>252</v>
      </c>
      <c r="F141" s="37">
        <v>382</v>
      </c>
      <c r="G141" s="37">
        <v>8</v>
      </c>
      <c r="H141" s="37">
        <v>374</v>
      </c>
      <c r="I141" s="42">
        <f>(C141/SUM(C141,F141))*SUM(D141,G141)</f>
        <v>3.5858267716535432</v>
      </c>
      <c r="J141" s="42">
        <f>(C141/SUM(C141,F141))*SUM(E141,H141)</f>
        <v>249.41417322834644</v>
      </c>
      <c r="K141" s="42">
        <f>(F141/SUM(C141,F141))*SUM(D141,G141)</f>
        <v>5.4141732283464572</v>
      </c>
      <c r="L141" s="42">
        <f>(F141/SUM(C141,F141))*SUM(E141,H141)</f>
        <v>376.58582677165356</v>
      </c>
      <c r="M141" s="42">
        <f>G141-K141</f>
        <v>2.5858267716535428</v>
      </c>
      <c r="N141" s="43">
        <f>100*(M141/K141)</f>
        <v>47.76032577079696</v>
      </c>
      <c r="O141" s="38" t="str">
        <f>IF(AND(I141&gt;=5,J141&gt;=5,K141&gt;=5,L141&gt;=5),"eligible for chi-square test","not eligible for chi-square test")</f>
        <v>not eligible for chi-square test</v>
      </c>
      <c r="S141" s="39" t="str">
        <f>IF(O141="not eligible for chi-square test","not eligible for chi-square testing",IF(Q141&gt;=0.01,"test results not statistically significant",IF(M141&lt;=0,"test results statistically significant, minority NOT overrepresented in arrests",IF(M141&gt;0,"test results statistically significant, minority overrepresented in arrests"))))</f>
        <v>not eligible for chi-square testing</v>
      </c>
    </row>
    <row r="142" spans="1:19" x14ac:dyDescent="0.25">
      <c r="A142" s="39" t="s">
        <v>77</v>
      </c>
      <c r="B142" s="40" t="s">
        <v>78</v>
      </c>
      <c r="C142" s="41">
        <v>13</v>
      </c>
      <c r="D142" s="37">
        <v>0</v>
      </c>
      <c r="E142" s="37">
        <v>13</v>
      </c>
      <c r="F142" s="37">
        <v>8</v>
      </c>
      <c r="G142" s="37">
        <v>1</v>
      </c>
      <c r="H142" s="37">
        <v>7</v>
      </c>
      <c r="I142" s="42">
        <f>(C142/SUM(C142,F142))*SUM(D142,G142)</f>
        <v>0.61904761904761907</v>
      </c>
      <c r="J142" s="42">
        <f>(C142/SUM(C142,F142))*SUM(E142,H142)</f>
        <v>12.380952380952381</v>
      </c>
      <c r="K142" s="42">
        <f>(F142/SUM(C142,F142))*SUM(D142,G142)</f>
        <v>0.38095238095238093</v>
      </c>
      <c r="L142" s="42">
        <f>(F142/SUM(C142,F142))*SUM(E142,H142)</f>
        <v>7.6190476190476186</v>
      </c>
      <c r="M142" s="42">
        <f>G142-K142</f>
        <v>0.61904761904761907</v>
      </c>
      <c r="N142" s="43">
        <f>100*(M142/K142)</f>
        <v>162.50000000000003</v>
      </c>
      <c r="O142" s="38" t="str">
        <f>IF(AND(I142&gt;=5,J142&gt;=5,K142&gt;=5,L142&gt;=5),"eligible for chi-square test","not eligible for chi-square test")</f>
        <v>not eligible for chi-square test</v>
      </c>
      <c r="S142" s="39" t="str">
        <f>IF(O142="not eligible for chi-square test","not eligible for chi-square testing",IF(Q142&gt;=0.01,"test results not statistically significant",IF(M142&lt;=0,"test results statistically significant, minority NOT overrepresented in arrests",IF(M142&gt;0,"test results statistically significant, minority overrepresented in arrests"))))</f>
        <v>not eligible for chi-square testing</v>
      </c>
    </row>
    <row r="143" spans="1:19" x14ac:dyDescent="0.25">
      <c r="A143" s="39" t="s">
        <v>325</v>
      </c>
      <c r="B143" s="40" t="s">
        <v>326</v>
      </c>
      <c r="C143" s="41">
        <v>464</v>
      </c>
      <c r="D143" s="37">
        <v>7</v>
      </c>
      <c r="E143" s="37">
        <v>457</v>
      </c>
      <c r="F143" s="37">
        <v>47</v>
      </c>
      <c r="G143" s="37">
        <v>0</v>
      </c>
      <c r="H143" s="37">
        <v>47</v>
      </c>
      <c r="I143" s="42">
        <f>(C143/SUM(C143,F143))*SUM(D143,G143)</f>
        <v>6.3561643835616435</v>
      </c>
      <c r="J143" s="42">
        <f>(C143/SUM(C143,F143))*SUM(E143,H143)</f>
        <v>457.64383561643831</v>
      </c>
      <c r="K143" s="42">
        <f>(F143/SUM(C143,F143))*SUM(D143,G143)</f>
        <v>0.64383561643835607</v>
      </c>
      <c r="L143" s="42">
        <f>(F143/SUM(C143,F143))*SUM(E143,H143)</f>
        <v>46.356164383561641</v>
      </c>
      <c r="M143" s="42">
        <f>G143-K143</f>
        <v>-0.64383561643835607</v>
      </c>
      <c r="N143" s="43">
        <f>100*(M143/K143)</f>
        <v>-100</v>
      </c>
      <c r="O143" s="38" t="str">
        <f>IF(AND(I143&gt;=5,J143&gt;=5,K143&gt;=5,L143&gt;=5),"eligible for chi-square test","not eligible for chi-square test")</f>
        <v>not eligible for chi-square test</v>
      </c>
      <c r="S143" s="39" t="str">
        <f>IF(O143="not eligible for chi-square test","not eligible for chi-square testing",IF(Q143&gt;=0.01,"test results not statistically significant",IF(M143&lt;=0,"test results statistically significant, minority NOT overrepresented in arrests",IF(M143&gt;0,"test results statistically significant, minority overrepresented in arrests"))))</f>
        <v>not eligible for chi-square testing</v>
      </c>
    </row>
    <row r="144" spans="1:19" x14ac:dyDescent="0.25">
      <c r="A144" s="39" t="s">
        <v>263</v>
      </c>
      <c r="B144" s="40" t="s">
        <v>264</v>
      </c>
      <c r="C144" s="41">
        <v>4446</v>
      </c>
      <c r="D144" s="37">
        <v>2</v>
      </c>
      <c r="E144" s="37">
        <v>4444</v>
      </c>
      <c r="F144" s="37">
        <v>1767</v>
      </c>
      <c r="G144" s="37">
        <v>0</v>
      </c>
      <c r="H144" s="37">
        <v>1767</v>
      </c>
      <c r="I144" s="42">
        <f>(C144/SUM(C144,F144))*SUM(D144,G144)</f>
        <v>1.4311926605504588</v>
      </c>
      <c r="J144" s="42">
        <f>(C144/SUM(C144,F144))*SUM(E144,H144)</f>
        <v>4444.5688073394494</v>
      </c>
      <c r="K144" s="42">
        <f>(F144/SUM(C144,F144))*SUM(D144,G144)</f>
        <v>0.56880733944954132</v>
      </c>
      <c r="L144" s="42">
        <f>(F144/SUM(C144,F144))*SUM(E144,H144)</f>
        <v>1766.4311926605506</v>
      </c>
      <c r="M144" s="42">
        <f>G144-K144</f>
        <v>-0.56880733944954132</v>
      </c>
      <c r="N144" s="43">
        <f>100*(M144/K144)</f>
        <v>-100</v>
      </c>
      <c r="O144" s="38" t="str">
        <f>IF(AND(I144&gt;=5,J144&gt;=5,K144&gt;=5,L144&gt;=5),"eligible for chi-square test","not eligible for chi-square test")</f>
        <v>not eligible for chi-square test</v>
      </c>
      <c r="S144" s="39" t="str">
        <f>IF(O144="not eligible for chi-square test","not eligible for chi-square testing",IF(Q144&gt;=0.01,"test results not statistically significant",IF(M144&lt;=0,"test results statistically significant, minority NOT overrepresented in arrests",IF(M144&gt;0,"test results statistically significant, minority overrepresented in arrests"))))</f>
        <v>not eligible for chi-square testing</v>
      </c>
    </row>
    <row r="145" spans="1:19" x14ac:dyDescent="0.25">
      <c r="A145" s="39" t="s">
        <v>353</v>
      </c>
      <c r="B145" s="40" t="s">
        <v>354</v>
      </c>
      <c r="C145" s="41">
        <v>419</v>
      </c>
      <c r="D145" s="37">
        <v>3</v>
      </c>
      <c r="E145" s="37">
        <v>416</v>
      </c>
      <c r="F145" s="37">
        <v>20</v>
      </c>
      <c r="G145" s="37">
        <v>0</v>
      </c>
      <c r="H145" s="37">
        <v>20</v>
      </c>
      <c r="I145" s="42">
        <f>(C145/SUM(C145,F145))*SUM(D145,G145)</f>
        <v>2.8633257403189067</v>
      </c>
      <c r="J145" s="42">
        <f>(C145/SUM(C145,F145))*SUM(E145,H145)</f>
        <v>416.13667425968112</v>
      </c>
      <c r="K145" s="42">
        <f>(F145/SUM(C145,F145))*SUM(D145,G145)</f>
        <v>0.1366742596810934</v>
      </c>
      <c r="L145" s="42">
        <f>(F145/SUM(C145,F145))*SUM(E145,H145)</f>
        <v>19.863325740318906</v>
      </c>
      <c r="M145" s="42">
        <f>G145-K145</f>
        <v>-0.1366742596810934</v>
      </c>
      <c r="N145" s="43">
        <f>100*(M145/K145)</f>
        <v>-100</v>
      </c>
      <c r="O145" s="38" t="str">
        <f>IF(AND(I145&gt;=5,J145&gt;=5,K145&gt;=5,L145&gt;=5),"eligible for chi-square test","not eligible for chi-square test")</f>
        <v>not eligible for chi-square test</v>
      </c>
      <c r="S145" s="39" t="str">
        <f>IF(O145="not eligible for chi-square test","not eligible for chi-square testing",IF(Q145&gt;=0.01,"test results not statistically significant",IF(M145&lt;=0,"test results statistically significant, minority NOT overrepresented in arrests",IF(M145&gt;0,"test results statistically significant, minority overrepresented in arrests"))))</f>
        <v>not eligible for chi-square testing</v>
      </c>
    </row>
    <row r="146" spans="1:19" x14ac:dyDescent="0.25">
      <c r="A146" s="39" t="s">
        <v>163</v>
      </c>
      <c r="B146" s="40" t="s">
        <v>164</v>
      </c>
      <c r="C146" s="41">
        <v>1610</v>
      </c>
      <c r="D146" s="37">
        <v>0</v>
      </c>
      <c r="E146" s="37">
        <v>1610</v>
      </c>
      <c r="F146" s="37">
        <v>1466</v>
      </c>
      <c r="G146" s="37">
        <v>0</v>
      </c>
      <c r="H146" s="37">
        <v>1466</v>
      </c>
      <c r="I146" s="42">
        <f>(C146/SUM(C146,F146))*SUM(D146,G146)</f>
        <v>0</v>
      </c>
      <c r="J146" s="42">
        <f>(C146/SUM(C146,F146))*SUM(E146,H146)</f>
        <v>1610.0000000000002</v>
      </c>
      <c r="K146" s="42">
        <f>(F146/SUM(C146,F146))*SUM(D146,G146)</f>
        <v>0</v>
      </c>
      <c r="L146" s="42">
        <f>(F146/SUM(C146,F146))*SUM(E146,H146)</f>
        <v>1466</v>
      </c>
      <c r="M146" s="42">
        <f>G146-K146</f>
        <v>0</v>
      </c>
      <c r="N146" s="43" t="e">
        <f>100*(M146/K146)</f>
        <v>#DIV/0!</v>
      </c>
      <c r="O146" s="38" t="str">
        <f>IF(AND(I146&gt;=5,J146&gt;=5,K146&gt;=5,L146&gt;=5),"eligible for chi-square test","not eligible for chi-square test")</f>
        <v>not eligible for chi-square test</v>
      </c>
      <c r="S146" s="39" t="str">
        <f>IF(O146="not eligible for chi-square test","not eligible for chi-square testing",IF(Q146&gt;=0.01,"test results not statistically significant",IF(M146&lt;=0,"test results statistically significant, minority NOT overrepresented in arrests",IF(M146&gt;0,"test results statistically significant, minority overrepresented in arrests"))))</f>
        <v>not eligible for chi-square testing</v>
      </c>
    </row>
    <row r="147" spans="1:19" x14ac:dyDescent="0.25">
      <c r="A147" s="39" t="s">
        <v>103</v>
      </c>
      <c r="B147" s="40" t="s">
        <v>104</v>
      </c>
      <c r="C147" s="41">
        <v>160</v>
      </c>
      <c r="D147" s="37">
        <v>0</v>
      </c>
      <c r="E147" s="37">
        <v>160</v>
      </c>
      <c r="F147" s="37">
        <v>89</v>
      </c>
      <c r="G147" s="37">
        <v>0</v>
      </c>
      <c r="H147" s="37">
        <v>89</v>
      </c>
      <c r="I147" s="42">
        <f>(C147/SUM(C147,F147))*SUM(D147,G147)</f>
        <v>0</v>
      </c>
      <c r="J147" s="42">
        <f>(C147/SUM(C147,F147))*SUM(E147,H147)</f>
        <v>160</v>
      </c>
      <c r="K147" s="42">
        <f>(F147/SUM(C147,F147))*SUM(D147,G147)</f>
        <v>0</v>
      </c>
      <c r="L147" s="42">
        <f>(F147/SUM(C147,F147))*SUM(E147,H147)</f>
        <v>89</v>
      </c>
      <c r="M147" s="42">
        <f>G147-K147</f>
        <v>0</v>
      </c>
      <c r="N147" s="43" t="e">
        <f>100*(M147/K147)</f>
        <v>#DIV/0!</v>
      </c>
      <c r="O147" s="38" t="str">
        <f>IF(AND(I147&gt;=5,J147&gt;=5,K147&gt;=5,L147&gt;=5),"eligible for chi-square test","not eligible for chi-square test")</f>
        <v>not eligible for chi-square test</v>
      </c>
      <c r="S147" s="39" t="str">
        <f>IF(O147="not eligible for chi-square test","not eligible for chi-square testing",IF(Q147&gt;=0.01,"test results not statistically significant",IF(M147&lt;=0,"test results statistically significant, minority NOT overrepresented in arrests",IF(M147&gt;0,"test results statistically significant, minority overrepresented in arrests"))))</f>
        <v>not eligible for chi-square testing</v>
      </c>
    </row>
    <row r="148" spans="1:19" x14ac:dyDescent="0.25">
      <c r="A148" s="39" t="s">
        <v>261</v>
      </c>
      <c r="B148" s="40" t="s">
        <v>262</v>
      </c>
      <c r="C148" s="41">
        <v>3356</v>
      </c>
      <c r="D148" s="37">
        <v>0</v>
      </c>
      <c r="E148" s="37">
        <v>3356</v>
      </c>
      <c r="F148" s="37">
        <v>1292</v>
      </c>
      <c r="G148" s="37">
        <v>2</v>
      </c>
      <c r="H148" s="37">
        <v>1290</v>
      </c>
      <c r="I148" s="42">
        <f>(C148/SUM(C148,F148))*SUM(D148,G148)</f>
        <v>1.4440619621342512</v>
      </c>
      <c r="J148" s="42">
        <f>(C148/SUM(C148,F148))*SUM(E148,H148)</f>
        <v>3354.5559380378654</v>
      </c>
      <c r="K148" s="42">
        <f>(F148/SUM(C148,F148))*SUM(D148,G148)</f>
        <v>0.55593803786574869</v>
      </c>
      <c r="L148" s="42">
        <f>(F148/SUM(C148,F148))*SUM(E148,H148)</f>
        <v>1291.4440619621341</v>
      </c>
      <c r="M148" s="42">
        <f>G148-K148</f>
        <v>1.4440619621342514</v>
      </c>
      <c r="N148" s="43">
        <f>100*(M148/K148)</f>
        <v>259.75232198142419</v>
      </c>
      <c r="O148" s="38" t="str">
        <f>IF(AND(I148&gt;=5,J148&gt;=5,K148&gt;=5,L148&gt;=5),"eligible for chi-square test","not eligible for chi-square test")</f>
        <v>not eligible for chi-square test</v>
      </c>
      <c r="S148" s="39" t="str">
        <f>IF(O148="not eligible for chi-square test","not eligible for chi-square testing",IF(Q148&gt;=0.01,"test results not statistically significant",IF(M148&lt;=0,"test results statistically significant, minority NOT overrepresented in arrests",IF(M148&gt;0,"test results statistically significant, minority overrepresented in arrests"))))</f>
        <v>not eligible for chi-square testing</v>
      </c>
    </row>
    <row r="149" spans="1:19" x14ac:dyDescent="0.25">
      <c r="A149" s="39" t="s">
        <v>473</v>
      </c>
      <c r="B149" s="40" t="s">
        <v>474</v>
      </c>
      <c r="C149" s="41">
        <v>1655</v>
      </c>
      <c r="D149" s="37">
        <v>0</v>
      </c>
      <c r="E149" s="37">
        <v>1655</v>
      </c>
      <c r="F149" s="37">
        <v>481</v>
      </c>
      <c r="G149" s="37">
        <v>2</v>
      </c>
      <c r="H149" s="37">
        <v>479</v>
      </c>
      <c r="I149" s="42">
        <f>(C149/SUM(C149,F149))*SUM(D149,G149)</f>
        <v>1.5496254681647941</v>
      </c>
      <c r="J149" s="42">
        <f>(C149/SUM(C149,F149))*SUM(E149,H149)</f>
        <v>1653.4503745318352</v>
      </c>
      <c r="K149" s="42">
        <f>(F149/SUM(C149,F149))*SUM(D149,G149)</f>
        <v>0.45037453183520598</v>
      </c>
      <c r="L149" s="42">
        <f>(F149/SUM(C149,F149))*SUM(E149,H149)</f>
        <v>480.54962546816478</v>
      </c>
      <c r="M149" s="42">
        <f>G149-K149</f>
        <v>1.5496254681647941</v>
      </c>
      <c r="N149" s="43">
        <f>100*(M149/K149)</f>
        <v>344.07484407484412</v>
      </c>
      <c r="O149" s="38" t="str">
        <f>IF(AND(I149&gt;=5,J149&gt;=5,K149&gt;=5,L149&gt;=5),"eligible for chi-square test","not eligible for chi-square test")</f>
        <v>not eligible for chi-square test</v>
      </c>
      <c r="S149" s="39" t="str">
        <f>IF(O149="not eligible for chi-square test","not eligible for chi-square testing",IF(Q149&gt;=0.01,"test results not statistically significant",IF(M149&lt;=0,"test results statistically significant, minority NOT overrepresented in arrests",IF(M149&gt;0,"test results statistically significant, minority overrepresented in arrests"))))</f>
        <v>not eligible for chi-square testing</v>
      </c>
    </row>
    <row r="150" spans="1:19" x14ac:dyDescent="0.25">
      <c r="A150" s="39" t="s">
        <v>107</v>
      </c>
      <c r="B150" s="40" t="s">
        <v>108</v>
      </c>
      <c r="C150" s="41">
        <v>18</v>
      </c>
      <c r="D150" s="37">
        <v>0</v>
      </c>
      <c r="E150" s="37">
        <v>18</v>
      </c>
      <c r="F150" s="37">
        <v>12</v>
      </c>
      <c r="G150" s="37">
        <v>0</v>
      </c>
      <c r="H150" s="37">
        <v>12</v>
      </c>
      <c r="I150" s="42">
        <f>(C150/SUM(C150,F150))*SUM(D150,G150)</f>
        <v>0</v>
      </c>
      <c r="J150" s="42">
        <f>(C150/SUM(C150,F150))*SUM(E150,H150)</f>
        <v>18</v>
      </c>
      <c r="K150" s="42">
        <f>(F150/SUM(C150,F150))*SUM(D150,G150)</f>
        <v>0</v>
      </c>
      <c r="L150" s="42">
        <f>(F150/SUM(C150,F150))*SUM(E150,H150)</f>
        <v>12</v>
      </c>
      <c r="M150" s="42">
        <f>G150-K150</f>
        <v>0</v>
      </c>
      <c r="N150" s="43" t="e">
        <f>100*(M150/K150)</f>
        <v>#DIV/0!</v>
      </c>
      <c r="O150" s="38" t="str">
        <f>IF(AND(I150&gt;=5,J150&gt;=5,K150&gt;=5,L150&gt;=5),"eligible for chi-square test","not eligible for chi-square test")</f>
        <v>not eligible for chi-square test</v>
      </c>
      <c r="S150" s="39" t="str">
        <f>IF(O150="not eligible for chi-square test","not eligible for chi-square testing",IF(Q150&gt;=0.01,"test results not statistically significant",IF(M150&lt;=0,"test results statistically significant, minority NOT overrepresented in arrests",IF(M150&gt;0,"test results statistically significant, minority overrepresented in arrests"))))</f>
        <v>not eligible for chi-square testing</v>
      </c>
    </row>
    <row r="151" spans="1:19" x14ac:dyDescent="0.25">
      <c r="A151" s="39" t="s">
        <v>477</v>
      </c>
      <c r="B151" s="40" t="s">
        <v>478</v>
      </c>
      <c r="C151" s="41">
        <v>11</v>
      </c>
      <c r="D151" s="37">
        <v>0</v>
      </c>
      <c r="E151" s="37">
        <v>11</v>
      </c>
      <c r="F151" s="37">
        <v>1</v>
      </c>
      <c r="G151" s="37">
        <v>0</v>
      </c>
      <c r="H151" s="37">
        <v>1</v>
      </c>
      <c r="I151" s="42">
        <f>(C151/SUM(C151,F151))*SUM(D151,G151)</f>
        <v>0</v>
      </c>
      <c r="J151" s="42">
        <f>(C151/SUM(C151,F151))*SUM(E151,H151)</f>
        <v>11</v>
      </c>
      <c r="K151" s="42">
        <f>(F151/SUM(C151,F151))*SUM(D151,G151)</f>
        <v>0</v>
      </c>
      <c r="L151" s="42">
        <f>(F151/SUM(C151,F151))*SUM(E151,H151)</f>
        <v>1</v>
      </c>
      <c r="M151" s="42">
        <f>G151-K151</f>
        <v>0</v>
      </c>
      <c r="N151" s="43" t="e">
        <f>100*(M151/K151)</f>
        <v>#DIV/0!</v>
      </c>
      <c r="O151" s="38" t="str">
        <f>IF(AND(I151&gt;=5,J151&gt;=5,K151&gt;=5,L151&gt;=5),"eligible for chi-square test","not eligible for chi-square test")</f>
        <v>not eligible for chi-square test</v>
      </c>
      <c r="S151" s="39" t="str">
        <f>IF(O151="not eligible for chi-square test","not eligible for chi-square testing",IF(Q151&gt;=0.01,"test results not statistically significant",IF(M151&lt;=0,"test results statistically significant, minority NOT overrepresented in arrests",IF(M151&gt;0,"test results statistically significant, minority overrepresented in arrests"))))</f>
        <v>not eligible for chi-square testing</v>
      </c>
    </row>
    <row r="152" spans="1:19" x14ac:dyDescent="0.25">
      <c r="A152" s="39" t="s">
        <v>475</v>
      </c>
      <c r="B152" s="40" t="s">
        <v>476</v>
      </c>
      <c r="C152" s="41">
        <v>1790</v>
      </c>
      <c r="D152" s="37">
        <v>1</v>
      </c>
      <c r="E152" s="37">
        <v>1789</v>
      </c>
      <c r="F152" s="37">
        <v>407</v>
      </c>
      <c r="G152" s="37">
        <v>1</v>
      </c>
      <c r="H152" s="37">
        <v>406</v>
      </c>
      <c r="I152" s="42">
        <f>(C152/SUM(C152,F152))*SUM(D152,G152)</f>
        <v>1.6294947655894401</v>
      </c>
      <c r="J152" s="42">
        <f>(C152/SUM(C152,F152))*SUM(E152,H152)</f>
        <v>1788.3705052344105</v>
      </c>
      <c r="K152" s="42">
        <f>(F152/SUM(C152,F152))*SUM(D152,G152)</f>
        <v>0.37050523441055988</v>
      </c>
      <c r="L152" s="42">
        <f>(F152/SUM(C152,F152))*SUM(E152,H152)</f>
        <v>406.62949476558947</v>
      </c>
      <c r="M152" s="42">
        <f>G152-K152</f>
        <v>0.62949476558944006</v>
      </c>
      <c r="N152" s="43">
        <f>100*(M152/K152)</f>
        <v>169.90171990171987</v>
      </c>
      <c r="O152" s="38" t="str">
        <f>IF(AND(I152&gt;=5,J152&gt;=5,K152&gt;=5,L152&gt;=5),"eligible for chi-square test","not eligible for chi-square test")</f>
        <v>not eligible for chi-square test</v>
      </c>
      <c r="S152" s="39" t="str">
        <f>IF(O152="not eligible for chi-square test","not eligible for chi-square testing",IF(Q152&gt;=0.01,"test results not statistically significant",IF(M152&lt;=0,"test results statistically significant, minority NOT overrepresented in arrests",IF(M152&gt;0,"test results statistically significant, minority overrepresented in arrests"))))</f>
        <v>not eligible for chi-square testing</v>
      </c>
    </row>
    <row r="153" spans="1:19" x14ac:dyDescent="0.25">
      <c r="A153" s="39" t="s">
        <v>125</v>
      </c>
      <c r="B153" s="40" t="s">
        <v>126</v>
      </c>
      <c r="C153" s="41">
        <v>1187</v>
      </c>
      <c r="D153" s="37">
        <v>11</v>
      </c>
      <c r="E153" s="37">
        <v>1176</v>
      </c>
      <c r="F153" s="37">
        <v>61</v>
      </c>
      <c r="G153" s="37">
        <v>1</v>
      </c>
      <c r="H153" s="37">
        <v>60</v>
      </c>
      <c r="I153" s="42">
        <f>(C153/SUM(C153,F153))*SUM(D153,G153)</f>
        <v>11.413461538461538</v>
      </c>
      <c r="J153" s="42">
        <f>(C153/SUM(C153,F153))*SUM(E153,H153)</f>
        <v>1175.5865384615383</v>
      </c>
      <c r="K153" s="42">
        <f>(F153/SUM(C153,F153))*SUM(D153,G153)</f>
        <v>0.58653846153846156</v>
      </c>
      <c r="L153" s="42">
        <f>(F153/SUM(C153,F153))*SUM(E153,H153)</f>
        <v>60.41346153846154</v>
      </c>
      <c r="M153" s="42">
        <f>G153-K153</f>
        <v>0.41346153846153844</v>
      </c>
      <c r="N153" s="43">
        <f>100*(M153/K153)</f>
        <v>70.491803278688508</v>
      </c>
      <c r="O153" s="38" t="str">
        <f>IF(AND(I153&gt;=5,J153&gt;=5,K153&gt;=5,L153&gt;=5),"eligible for chi-square test","not eligible for chi-square test")</f>
        <v>not eligible for chi-square test</v>
      </c>
      <c r="S153" s="39" t="str">
        <f>IF(O153="not eligible for chi-square test","not eligible for chi-square testing",IF(Q153&gt;=0.01,"test results not statistically significant",IF(M153&lt;=0,"test results statistically significant, minority NOT overrepresented in arrests",IF(M153&gt;0,"test results statistically significant, minority overrepresented in arrests"))))</f>
        <v>not eligible for chi-square testing</v>
      </c>
    </row>
    <row r="154" spans="1:19" x14ac:dyDescent="0.25">
      <c r="A154" s="39" t="s">
        <v>479</v>
      </c>
      <c r="B154" s="40" t="s">
        <v>480</v>
      </c>
      <c r="C154" s="41">
        <v>449</v>
      </c>
      <c r="D154" s="37">
        <v>0</v>
      </c>
      <c r="E154" s="37">
        <v>449</v>
      </c>
      <c r="F154" s="37">
        <v>1120</v>
      </c>
      <c r="G154" s="37">
        <v>3</v>
      </c>
      <c r="H154" s="37">
        <v>1117</v>
      </c>
      <c r="I154" s="42">
        <f>(C154/SUM(C154,F154))*SUM(D154,G154)</f>
        <v>0.85850860420650099</v>
      </c>
      <c r="J154" s="42">
        <f>(C154/SUM(C154,F154))*SUM(E154,H154)</f>
        <v>448.14149139579354</v>
      </c>
      <c r="K154" s="42">
        <f>(F154/SUM(C154,F154))*SUM(D154,G154)</f>
        <v>2.1414913957934991</v>
      </c>
      <c r="L154" s="42">
        <f>(F154/SUM(C154,F154))*SUM(E154,H154)</f>
        <v>1117.8585086042065</v>
      </c>
      <c r="M154" s="42">
        <f>G154-K154</f>
        <v>0.85850860420650088</v>
      </c>
      <c r="N154" s="43">
        <f>100*(M154/K154)</f>
        <v>40.089285714285708</v>
      </c>
      <c r="O154" s="38" t="str">
        <f>IF(AND(I154&gt;=5,J154&gt;=5,K154&gt;=5,L154&gt;=5),"eligible for chi-square test","not eligible for chi-square test")</f>
        <v>not eligible for chi-square test</v>
      </c>
      <c r="S154" s="39" t="str">
        <f>IF(O154="not eligible for chi-square test","not eligible for chi-square testing",IF(Q154&gt;=0.01,"test results not statistically significant",IF(M154&lt;=0,"test results statistically significant, minority NOT overrepresented in arrests",IF(M154&gt;0,"test results statistically significant, minority overrepresented in arrests"))))</f>
        <v>not eligible for chi-square testing</v>
      </c>
    </row>
    <row r="155" spans="1:19" x14ac:dyDescent="0.25">
      <c r="A155" s="39" t="s">
        <v>137</v>
      </c>
      <c r="B155" s="40" t="s">
        <v>138</v>
      </c>
      <c r="C155" s="41">
        <v>5536</v>
      </c>
      <c r="D155" s="37">
        <v>6</v>
      </c>
      <c r="E155" s="37">
        <v>5530</v>
      </c>
      <c r="F155" s="37">
        <v>654</v>
      </c>
      <c r="G155" s="37">
        <v>1</v>
      </c>
      <c r="H155" s="37">
        <v>653</v>
      </c>
      <c r="I155" s="42">
        <f>(C155/SUM(C155,F155))*SUM(D155,G155)</f>
        <v>6.2604200323101775</v>
      </c>
      <c r="J155" s="42">
        <f>(C155/SUM(C155,F155))*SUM(E155,H155)</f>
        <v>5529.7395799676897</v>
      </c>
      <c r="K155" s="42">
        <f>(F155/SUM(C155,F155))*SUM(D155,G155)</f>
        <v>0.73957996768982226</v>
      </c>
      <c r="L155" s="42">
        <f>(F155/SUM(C155,F155))*SUM(E155,H155)</f>
        <v>653.26042003231009</v>
      </c>
      <c r="M155" s="42">
        <f>G155-K155</f>
        <v>0.26042003231017774</v>
      </c>
      <c r="N155" s="43">
        <f>100*(M155/K155)</f>
        <v>35.211882918304944</v>
      </c>
      <c r="O155" s="38" t="str">
        <f>IF(AND(I155&gt;=5,J155&gt;=5,K155&gt;=5,L155&gt;=5),"eligible for chi-square test","not eligible for chi-square test")</f>
        <v>not eligible for chi-square test</v>
      </c>
      <c r="S155" s="39" t="str">
        <f>IF(O155="not eligible for chi-square test","not eligible for chi-square testing",IF(Q155&gt;=0.01,"test results not statistically significant",IF(M155&lt;=0,"test results statistically significant, minority NOT overrepresented in arrests",IF(M155&gt;0,"test results statistically significant, minority overrepresented in arrests"))))</f>
        <v>not eligible for chi-square testing</v>
      </c>
    </row>
    <row r="156" spans="1:19" x14ac:dyDescent="0.25">
      <c r="A156" s="39" t="s">
        <v>485</v>
      </c>
      <c r="B156" s="40" t="s">
        <v>486</v>
      </c>
      <c r="C156" s="41">
        <v>11</v>
      </c>
      <c r="D156" s="37">
        <v>0</v>
      </c>
      <c r="E156" s="37">
        <v>11</v>
      </c>
      <c r="F156" s="37">
        <v>7</v>
      </c>
      <c r="G156" s="37">
        <v>0</v>
      </c>
      <c r="H156" s="37">
        <v>7</v>
      </c>
      <c r="I156" s="42">
        <f>(C156/SUM(C156,F156))*SUM(D156,G156)</f>
        <v>0</v>
      </c>
      <c r="J156" s="42">
        <f>(C156/SUM(C156,F156))*SUM(E156,H156)</f>
        <v>11</v>
      </c>
      <c r="K156" s="42">
        <f>(F156/SUM(C156,F156))*SUM(D156,G156)</f>
        <v>0</v>
      </c>
      <c r="L156" s="42">
        <f>(F156/SUM(C156,F156))*SUM(E156,H156)</f>
        <v>7</v>
      </c>
      <c r="M156" s="42">
        <f>G156-K156</f>
        <v>0</v>
      </c>
      <c r="N156" s="43" t="e">
        <f>100*(M156/K156)</f>
        <v>#DIV/0!</v>
      </c>
      <c r="O156" s="38" t="str">
        <f>IF(AND(I156&gt;=5,J156&gt;=5,K156&gt;=5,L156&gt;=5),"eligible for chi-square test","not eligible for chi-square test")</f>
        <v>not eligible for chi-square test</v>
      </c>
      <c r="S156" s="39" t="str">
        <f>IF(O156="not eligible for chi-square test","not eligible for chi-square testing",IF(Q156&gt;=0.01,"test results not statistically significant",IF(M156&lt;=0,"test results statistically significant, minority NOT overrepresented in arrests",IF(M156&gt;0,"test results statistically significant, minority overrepresented in arrests"))))</f>
        <v>not eligible for chi-square testing</v>
      </c>
    </row>
    <row r="157" spans="1:19" x14ac:dyDescent="0.25">
      <c r="A157" s="39" t="s">
        <v>487</v>
      </c>
      <c r="B157" s="40" t="s">
        <v>488</v>
      </c>
      <c r="C157" s="41">
        <v>1092</v>
      </c>
      <c r="D157" s="37">
        <v>22</v>
      </c>
      <c r="E157" s="37">
        <v>1070</v>
      </c>
      <c r="F157" s="37">
        <v>81</v>
      </c>
      <c r="G157" s="37">
        <v>1</v>
      </c>
      <c r="H157" s="37">
        <v>80</v>
      </c>
      <c r="I157" s="42">
        <f>(C157/SUM(C157,F157))*SUM(D157,G157)</f>
        <v>21.411764705882355</v>
      </c>
      <c r="J157" s="42">
        <f>(C157/SUM(C157,F157))*SUM(E157,H157)</f>
        <v>1070.5882352941178</v>
      </c>
      <c r="K157" s="42">
        <f>(F157/SUM(C157,F157))*SUM(D157,G157)</f>
        <v>1.588235294117647</v>
      </c>
      <c r="L157" s="42">
        <f>(F157/SUM(C157,F157))*SUM(E157,H157)</f>
        <v>79.411764705882348</v>
      </c>
      <c r="M157" s="42">
        <f>G157-K157</f>
        <v>-0.58823529411764697</v>
      </c>
      <c r="N157" s="43">
        <f>100*(M157/K157)</f>
        <v>-37.037037037037038</v>
      </c>
      <c r="O157" s="38" t="str">
        <f>IF(AND(I157&gt;=5,J157&gt;=5,K157&gt;=5,L157&gt;=5),"eligible for chi-square test","not eligible for chi-square test")</f>
        <v>not eligible for chi-square test</v>
      </c>
      <c r="S157" s="39" t="str">
        <f>IF(O157="not eligible for chi-square test","not eligible for chi-square testing",IF(Q157&gt;=0.01,"test results not statistically significant",IF(M157&lt;=0,"test results statistically significant, minority NOT overrepresented in arrests",IF(M157&gt;0,"test results statistically significant, minority overrepresented in arrests"))))</f>
        <v>not eligible for chi-square testing</v>
      </c>
    </row>
    <row r="158" spans="1:19" x14ac:dyDescent="0.25">
      <c r="A158" s="39" t="s">
        <v>367</v>
      </c>
      <c r="B158" s="40" t="s">
        <v>368</v>
      </c>
      <c r="C158" s="41">
        <v>299</v>
      </c>
      <c r="D158" s="37">
        <v>4</v>
      </c>
      <c r="E158" s="37">
        <v>295</v>
      </c>
      <c r="F158" s="37">
        <v>7</v>
      </c>
      <c r="G158" s="37">
        <v>0</v>
      </c>
      <c r="H158" s="37">
        <v>7</v>
      </c>
      <c r="I158" s="42">
        <f>(C158/SUM(C158,F158))*SUM(D158,G158)</f>
        <v>3.9084967320261437</v>
      </c>
      <c r="J158" s="42">
        <f>(C158/SUM(C158,F158))*SUM(E158,H158)</f>
        <v>295.09150326797385</v>
      </c>
      <c r="K158" s="42">
        <f>(F158/SUM(C158,F158))*SUM(D158,G158)</f>
        <v>9.1503267973856203E-2</v>
      </c>
      <c r="L158" s="42">
        <f>(F158/SUM(C158,F158))*SUM(E158,H158)</f>
        <v>6.9084967320261432</v>
      </c>
      <c r="M158" s="42">
        <f>G158-K158</f>
        <v>-9.1503267973856203E-2</v>
      </c>
      <c r="N158" s="43">
        <f>100*(M158/K158)</f>
        <v>-100</v>
      </c>
      <c r="O158" s="38" t="str">
        <f>IF(AND(I158&gt;=5,J158&gt;=5,K158&gt;=5,L158&gt;=5),"eligible for chi-square test","not eligible for chi-square test")</f>
        <v>not eligible for chi-square test</v>
      </c>
      <c r="S158" s="39" t="str">
        <f>IF(O158="not eligible for chi-square test","not eligible for chi-square testing",IF(Q158&gt;=0.01,"test results not statistically significant",IF(M158&lt;=0,"test results statistically significant, minority NOT overrepresented in arrests",IF(M158&gt;0,"test results statistically significant, minority overrepresented in arrests"))))</f>
        <v>not eligible for chi-square testing</v>
      </c>
    </row>
    <row r="159" spans="1:19" x14ac:dyDescent="0.25">
      <c r="A159" s="39" t="s">
        <v>115</v>
      </c>
      <c r="B159" s="40" t="s">
        <v>116</v>
      </c>
      <c r="C159" s="41">
        <v>1177</v>
      </c>
      <c r="D159" s="37">
        <v>0</v>
      </c>
      <c r="E159" s="37">
        <v>1177</v>
      </c>
      <c r="F159" s="37">
        <v>327</v>
      </c>
      <c r="G159" s="37">
        <v>0</v>
      </c>
      <c r="H159" s="37">
        <v>327</v>
      </c>
      <c r="I159" s="42">
        <f>(C159/SUM(C159,F159))*SUM(D159,G159)</f>
        <v>0</v>
      </c>
      <c r="J159" s="42">
        <f>(C159/SUM(C159,F159))*SUM(E159,H159)</f>
        <v>1177</v>
      </c>
      <c r="K159" s="42">
        <f>(F159/SUM(C159,F159))*SUM(D159,G159)</f>
        <v>0</v>
      </c>
      <c r="L159" s="42">
        <f>(F159/SUM(C159,F159))*SUM(E159,H159)</f>
        <v>327</v>
      </c>
      <c r="M159" s="42">
        <f>G159-K159</f>
        <v>0</v>
      </c>
      <c r="N159" s="43" t="e">
        <f>100*(M159/K159)</f>
        <v>#DIV/0!</v>
      </c>
      <c r="O159" s="38" t="str">
        <f>IF(AND(I159&gt;=5,J159&gt;=5,K159&gt;=5,L159&gt;=5),"eligible for chi-square test","not eligible for chi-square test")</f>
        <v>not eligible for chi-square test</v>
      </c>
      <c r="S159" s="39" t="str">
        <f>IF(O159="not eligible for chi-square test","not eligible for chi-square testing",IF(Q159&gt;=0.01,"test results not statistically significant",IF(M159&lt;=0,"test results statistically significant, minority NOT overrepresented in arrests",IF(M159&gt;0,"test results statistically significant, minority overrepresented in arrests"))))</f>
        <v>not eligible for chi-square testing</v>
      </c>
    </row>
    <row r="160" spans="1:19" x14ac:dyDescent="0.25">
      <c r="A160" s="39" t="s">
        <v>143</v>
      </c>
      <c r="B160" s="40" t="s">
        <v>144</v>
      </c>
      <c r="C160" s="41">
        <v>533</v>
      </c>
      <c r="D160" s="37">
        <v>4</v>
      </c>
      <c r="E160" s="37">
        <v>529</v>
      </c>
      <c r="F160" s="37">
        <v>28</v>
      </c>
      <c r="G160" s="37">
        <v>0</v>
      </c>
      <c r="H160" s="37">
        <v>28</v>
      </c>
      <c r="I160" s="42">
        <f>(C160/SUM(C160,F160))*SUM(D160,G160)</f>
        <v>3.8003565062388591</v>
      </c>
      <c r="J160" s="42">
        <f>(C160/SUM(C160,F160))*SUM(E160,H160)</f>
        <v>529.19964349376119</v>
      </c>
      <c r="K160" s="42">
        <f>(F160/SUM(C160,F160))*SUM(D160,G160)</f>
        <v>0.19964349376114082</v>
      </c>
      <c r="L160" s="42">
        <f>(F160/SUM(C160,F160))*SUM(E160,H160)</f>
        <v>27.80035650623886</v>
      </c>
      <c r="M160" s="42">
        <f>G160-K160</f>
        <v>-0.19964349376114082</v>
      </c>
      <c r="N160" s="43">
        <f>100*(M160/K160)</f>
        <v>-100</v>
      </c>
      <c r="O160" s="38" t="str">
        <f>IF(AND(I160&gt;=5,J160&gt;=5,K160&gt;=5,L160&gt;=5),"eligible for chi-square test","not eligible for chi-square test")</f>
        <v>not eligible for chi-square test</v>
      </c>
      <c r="S160" s="39" t="str">
        <f>IF(O160="not eligible for chi-square test","not eligible for chi-square testing",IF(Q160&gt;=0.01,"test results not statistically significant",IF(M160&lt;=0,"test results statistically significant, minority NOT overrepresented in arrests",IF(M160&gt;0,"test results statistically significant, minority overrepresented in arrests"))))</f>
        <v>not eligible for chi-square testing</v>
      </c>
    </row>
    <row r="161" spans="1:19" x14ac:dyDescent="0.25">
      <c r="A161" s="39" t="s">
        <v>423</v>
      </c>
      <c r="B161" s="40" t="s">
        <v>424</v>
      </c>
      <c r="C161" s="41">
        <v>340</v>
      </c>
      <c r="D161" s="37">
        <v>16</v>
      </c>
      <c r="E161" s="37">
        <v>324</v>
      </c>
      <c r="F161" s="37">
        <v>5</v>
      </c>
      <c r="G161" s="37">
        <v>0</v>
      </c>
      <c r="H161" s="37">
        <v>5</v>
      </c>
      <c r="I161" s="42">
        <f>(C161/SUM(C161,F161))*SUM(D161,G161)</f>
        <v>15.768115942028986</v>
      </c>
      <c r="J161" s="42">
        <f>(C161/SUM(C161,F161))*SUM(E161,H161)</f>
        <v>324.23188405797106</v>
      </c>
      <c r="K161" s="42">
        <f>(F161/SUM(C161,F161))*SUM(D161,G161)</f>
        <v>0.2318840579710145</v>
      </c>
      <c r="L161" s="42">
        <f>(F161/SUM(C161,F161))*SUM(E161,H161)</f>
        <v>4.7681159420289854</v>
      </c>
      <c r="M161" s="42">
        <f>G161-K161</f>
        <v>-0.2318840579710145</v>
      </c>
      <c r="N161" s="43">
        <f>100*(M161/K161)</f>
        <v>-100</v>
      </c>
      <c r="O161" s="38" t="str">
        <f>IF(AND(I161&gt;=5,J161&gt;=5,K161&gt;=5,L161&gt;=5),"eligible for chi-square test","not eligible for chi-square test")</f>
        <v>not eligible for chi-square test</v>
      </c>
      <c r="S161" s="39" t="str">
        <f>IF(O161="not eligible for chi-square test","not eligible for chi-square testing",IF(Q161&gt;=0.01,"test results not statistically significant",IF(M161&lt;=0,"test results statistically significant, minority NOT overrepresented in arrests",IF(M161&gt;0,"test results statistically significant, minority overrepresented in arrests"))))</f>
        <v>not eligible for chi-square testing</v>
      </c>
    </row>
    <row r="162" spans="1:19" x14ac:dyDescent="0.25">
      <c r="A162" s="39" t="s">
        <v>277</v>
      </c>
      <c r="B162" s="40" t="s">
        <v>278</v>
      </c>
      <c r="C162" s="41">
        <v>1324</v>
      </c>
      <c r="D162" s="37">
        <v>3</v>
      </c>
      <c r="E162" s="37">
        <v>1321</v>
      </c>
      <c r="F162" s="37">
        <v>595</v>
      </c>
      <c r="G162" s="37">
        <v>5</v>
      </c>
      <c r="H162" s="37">
        <v>590</v>
      </c>
      <c r="I162" s="42">
        <f>(C162/SUM(C162,F162))*SUM(D162,G162)</f>
        <v>5.5195414278269936</v>
      </c>
      <c r="J162" s="42">
        <f>(C162/SUM(C162,F162))*SUM(E162,H162)</f>
        <v>1318.4804585721731</v>
      </c>
      <c r="K162" s="42">
        <f>(F162/SUM(C162,F162))*SUM(D162,G162)</f>
        <v>2.4804585721730068</v>
      </c>
      <c r="L162" s="42">
        <f>(F162/SUM(C162,F162))*SUM(E162,H162)</f>
        <v>592.51954142782699</v>
      </c>
      <c r="M162" s="42">
        <f>G162-K162</f>
        <v>2.5195414278269932</v>
      </c>
      <c r="N162" s="43">
        <f>100*(M162/K162)</f>
        <v>101.57563025210084</v>
      </c>
      <c r="O162" s="38" t="str">
        <f>IF(AND(I162&gt;=5,J162&gt;=5,K162&gt;=5,L162&gt;=5),"eligible for chi-square test","not eligible for chi-square test")</f>
        <v>not eligible for chi-square test</v>
      </c>
      <c r="S162" s="39" t="str">
        <f>IF(O162="not eligible for chi-square test","not eligible for chi-square testing",IF(Q162&gt;=0.01,"test results not statistically significant",IF(M162&lt;=0,"test results statistically significant, minority NOT overrepresented in arrests",IF(M162&gt;0,"test results statistically significant, minority overrepresented in arrests"))))</f>
        <v>not eligible for chi-square testing</v>
      </c>
    </row>
    <row r="163" spans="1:19" x14ac:dyDescent="0.25">
      <c r="A163" s="39" t="s">
        <v>155</v>
      </c>
      <c r="B163" s="40" t="s">
        <v>156</v>
      </c>
      <c r="C163" s="41">
        <v>192</v>
      </c>
      <c r="D163" s="37">
        <v>0</v>
      </c>
      <c r="E163" s="37">
        <v>192</v>
      </c>
      <c r="F163" s="37">
        <v>5</v>
      </c>
      <c r="G163" s="37">
        <v>0</v>
      </c>
      <c r="H163" s="37">
        <v>5</v>
      </c>
      <c r="I163" s="42">
        <f>(C163/SUM(C163,F163))*SUM(D163,G163)</f>
        <v>0</v>
      </c>
      <c r="J163" s="42">
        <f>(C163/SUM(C163,F163))*SUM(E163,H163)</f>
        <v>192</v>
      </c>
      <c r="K163" s="42">
        <f>(F163/SUM(C163,F163))*SUM(D163,G163)</f>
        <v>0</v>
      </c>
      <c r="L163" s="42">
        <f>(F163/SUM(C163,F163))*SUM(E163,H163)</f>
        <v>5</v>
      </c>
      <c r="M163" s="42">
        <f>G163-K163</f>
        <v>0</v>
      </c>
      <c r="N163" s="43" t="e">
        <f>100*(M163/K163)</f>
        <v>#DIV/0!</v>
      </c>
      <c r="O163" s="38" t="str">
        <f>IF(AND(I163&gt;=5,J163&gt;=5,K163&gt;=5,L163&gt;=5),"eligible for chi-square test","not eligible for chi-square test")</f>
        <v>not eligible for chi-square test</v>
      </c>
      <c r="S163" s="39" t="str">
        <f>IF(O163="not eligible for chi-square test","not eligible for chi-square testing",IF(Q163&gt;=0.01,"test results not statistically significant",IF(M163&lt;=0,"test results statistically significant, minority NOT overrepresented in arrests",IF(M163&gt;0,"test results statistically significant, minority overrepresented in arrests"))))</f>
        <v>not eligible for chi-square testing</v>
      </c>
    </row>
    <row r="164" spans="1:19" x14ac:dyDescent="0.25">
      <c r="A164" s="39" t="s">
        <v>159</v>
      </c>
      <c r="B164" s="40" t="s">
        <v>160</v>
      </c>
      <c r="C164" s="41">
        <v>2656</v>
      </c>
      <c r="D164" s="37">
        <v>9</v>
      </c>
      <c r="E164" s="37">
        <v>2647</v>
      </c>
      <c r="F164" s="37">
        <v>552</v>
      </c>
      <c r="G164" s="37">
        <v>12</v>
      </c>
      <c r="H164" s="37">
        <v>540</v>
      </c>
      <c r="I164" s="42">
        <f>(C164/SUM(C164,F164))*SUM(D164,G164)</f>
        <v>17.386533665835412</v>
      </c>
      <c r="J164" s="42">
        <f>(C164/SUM(C164,F164))*SUM(E164,H164)</f>
        <v>2638.6134663341645</v>
      </c>
      <c r="K164" s="42">
        <f>(F164/SUM(C164,F164))*SUM(D164,G164)</f>
        <v>3.6134663341645883</v>
      </c>
      <c r="L164" s="42">
        <f>(F164/SUM(C164,F164))*SUM(E164,H164)</f>
        <v>548.38653366583537</v>
      </c>
      <c r="M164" s="42">
        <f>G164-K164</f>
        <v>8.3865336658354117</v>
      </c>
      <c r="N164" s="43">
        <f>100*(M164/K164)</f>
        <v>232.09109730848866</v>
      </c>
      <c r="O164" s="38" t="str">
        <f>IF(AND(I164&gt;=5,J164&gt;=5,K164&gt;=5,L164&gt;=5),"eligible for chi-square test","not eligible for chi-square test")</f>
        <v>not eligible for chi-square test</v>
      </c>
      <c r="S164" s="39" t="str">
        <f>IF(O164="not eligible for chi-square test","not eligible for chi-square testing",IF(Q164&gt;=0.01,"test results not statistically significant",IF(M164&lt;=0,"test results statistically significant, minority NOT overrepresented in arrests",IF(M164&gt;0,"test results statistically significant, minority overrepresented in arrests"))))</f>
        <v>not eligible for chi-square testing</v>
      </c>
    </row>
    <row r="165" spans="1:19" x14ac:dyDescent="0.25">
      <c r="A165" s="39" t="s">
        <v>161</v>
      </c>
      <c r="B165" s="40" t="s">
        <v>162</v>
      </c>
      <c r="C165" s="41">
        <v>3324</v>
      </c>
      <c r="D165" s="37">
        <v>1</v>
      </c>
      <c r="E165" s="37">
        <v>3323</v>
      </c>
      <c r="F165" s="37">
        <v>2575</v>
      </c>
      <c r="G165" s="37">
        <v>6</v>
      </c>
      <c r="H165" s="37">
        <v>2569</v>
      </c>
      <c r="I165" s="42">
        <f>(C165/SUM(C165,F165))*SUM(D165,G165)</f>
        <v>3.9443973554839804</v>
      </c>
      <c r="J165" s="42">
        <f>(C165/SUM(C165,F165))*SUM(E165,H165)</f>
        <v>3320.0556026445161</v>
      </c>
      <c r="K165" s="42">
        <f>(F165/SUM(C165,F165))*SUM(D165,G165)</f>
        <v>3.0556026445160196</v>
      </c>
      <c r="L165" s="42">
        <f>(F165/SUM(C165,F165))*SUM(E165,H165)</f>
        <v>2571.9443973554839</v>
      </c>
      <c r="M165" s="42">
        <f>G165-K165</f>
        <v>2.9443973554839804</v>
      </c>
      <c r="N165" s="43">
        <f>100*(M165/K165)</f>
        <v>96.360610263522901</v>
      </c>
      <c r="O165" s="38" t="str">
        <f>IF(AND(I165&gt;=5,J165&gt;=5,K165&gt;=5,L165&gt;=5),"eligible for chi-square test","not eligible for chi-square test")</f>
        <v>not eligible for chi-square test</v>
      </c>
      <c r="S165" s="39" t="str">
        <f>IF(O165="not eligible for chi-square test","not eligible for chi-square testing",IF(Q165&gt;=0.01,"test results not statistically significant",IF(M165&lt;=0,"test results statistically significant, minority NOT overrepresented in arrests",IF(M165&gt;0,"test results statistically significant, minority overrepresented in arrests"))))</f>
        <v>not eligible for chi-square testing</v>
      </c>
    </row>
    <row r="166" spans="1:19" x14ac:dyDescent="0.25">
      <c r="A166" s="39" t="s">
        <v>293</v>
      </c>
      <c r="B166" s="40" t="s">
        <v>294</v>
      </c>
      <c r="C166" s="41">
        <v>153</v>
      </c>
      <c r="D166" s="37">
        <v>0</v>
      </c>
      <c r="E166" s="37">
        <v>153</v>
      </c>
      <c r="F166" s="37">
        <v>92</v>
      </c>
      <c r="G166" s="37">
        <v>0</v>
      </c>
      <c r="H166" s="37">
        <v>92</v>
      </c>
      <c r="I166" s="42">
        <f>(C166/SUM(C166,F166))*SUM(D166,G166)</f>
        <v>0</v>
      </c>
      <c r="J166" s="42">
        <f>(C166/SUM(C166,F166))*SUM(E166,H166)</f>
        <v>153</v>
      </c>
      <c r="K166" s="42">
        <f>(F166/SUM(C166,F166))*SUM(D166,G166)</f>
        <v>0</v>
      </c>
      <c r="L166" s="42">
        <f>(F166/SUM(C166,F166))*SUM(E166,H166)</f>
        <v>92</v>
      </c>
      <c r="M166" s="42">
        <f>G166-K166</f>
        <v>0</v>
      </c>
      <c r="N166" s="43" t="e">
        <f>100*(M166/K166)</f>
        <v>#DIV/0!</v>
      </c>
      <c r="O166" s="38" t="str">
        <f>IF(AND(I166&gt;=5,J166&gt;=5,K166&gt;=5,L166&gt;=5),"eligible for chi-square test","not eligible for chi-square test")</f>
        <v>not eligible for chi-square test</v>
      </c>
      <c r="S166" s="39" t="str">
        <f>IF(O166="not eligible for chi-square test","not eligible for chi-square testing",IF(Q166&gt;=0.01,"test results not statistically significant",IF(M166&lt;=0,"test results statistically significant, minority NOT overrepresented in arrests",IF(M166&gt;0,"test results statistically significant, minority overrepresented in arrests"))))</f>
        <v>not eligible for chi-square testing</v>
      </c>
    </row>
    <row r="167" spans="1:19" x14ac:dyDescent="0.25">
      <c r="A167" s="39" t="s">
        <v>355</v>
      </c>
      <c r="B167" s="40" t="s">
        <v>356</v>
      </c>
      <c r="C167" s="41">
        <v>594</v>
      </c>
      <c r="D167" s="37">
        <v>1</v>
      </c>
      <c r="E167" s="37">
        <v>593</v>
      </c>
      <c r="F167" s="37">
        <v>57</v>
      </c>
      <c r="G167" s="37">
        <v>0</v>
      </c>
      <c r="H167" s="37">
        <v>57</v>
      </c>
      <c r="I167" s="42">
        <f>(C167/SUM(C167,F167))*SUM(D167,G167)</f>
        <v>0.9124423963133641</v>
      </c>
      <c r="J167" s="42">
        <f>(C167/SUM(C167,F167))*SUM(E167,H167)</f>
        <v>593.08755760368672</v>
      </c>
      <c r="K167" s="42">
        <f>(F167/SUM(C167,F167))*SUM(D167,G167)</f>
        <v>8.755760368663594E-2</v>
      </c>
      <c r="L167" s="42">
        <f>(F167/SUM(C167,F167))*SUM(E167,H167)</f>
        <v>56.912442396313359</v>
      </c>
      <c r="M167" s="42">
        <f>G167-K167</f>
        <v>-8.755760368663594E-2</v>
      </c>
      <c r="N167" s="43">
        <f>100*(M167/K167)</f>
        <v>-100</v>
      </c>
      <c r="O167" s="38" t="str">
        <f>IF(AND(I167&gt;=5,J167&gt;=5,K167&gt;=5,L167&gt;=5),"eligible for chi-square test","not eligible for chi-square test")</f>
        <v>not eligible for chi-square test</v>
      </c>
      <c r="S167" s="39" t="str">
        <f>IF(O167="not eligible for chi-square test","not eligible for chi-square testing",IF(Q167&gt;=0.01,"test results not statistically significant",IF(M167&lt;=0,"test results statistically significant, minority NOT overrepresented in arrests",IF(M167&gt;0,"test results statistically significant, minority overrepresented in arrests"))))</f>
        <v>not eligible for chi-square testing</v>
      </c>
    </row>
    <row r="168" spans="1:19" x14ac:dyDescent="0.25">
      <c r="A168" s="39" t="s">
        <v>55</v>
      </c>
      <c r="B168" s="40" t="s">
        <v>56</v>
      </c>
      <c r="C168" s="41">
        <v>438</v>
      </c>
      <c r="D168" s="37">
        <v>2</v>
      </c>
      <c r="E168" s="37">
        <v>436</v>
      </c>
      <c r="F168" s="37">
        <v>16</v>
      </c>
      <c r="G168" s="37">
        <v>0</v>
      </c>
      <c r="H168" s="37">
        <v>16</v>
      </c>
      <c r="I168" s="42">
        <f>(C168/SUM(C168,F168))*SUM(D168,G168)</f>
        <v>1.9295154185022025</v>
      </c>
      <c r="J168" s="42">
        <f>(C168/SUM(C168,F168))*SUM(E168,H168)</f>
        <v>436.07048458149779</v>
      </c>
      <c r="K168" s="42">
        <f>(F168/SUM(C168,F168))*SUM(D168,G168)</f>
        <v>7.0484581497797363E-2</v>
      </c>
      <c r="L168" s="42">
        <f>(F168/SUM(C168,F168))*SUM(E168,H168)</f>
        <v>15.929515418502204</v>
      </c>
      <c r="M168" s="42">
        <f>G168-K168</f>
        <v>-7.0484581497797363E-2</v>
      </c>
      <c r="N168" s="43">
        <f>100*(M168/K168)</f>
        <v>-100</v>
      </c>
      <c r="O168" s="38" t="str">
        <f>IF(AND(I168&gt;=5,J168&gt;=5,K168&gt;=5,L168&gt;=5),"eligible for chi-square test","not eligible for chi-square test")</f>
        <v>not eligible for chi-square test</v>
      </c>
      <c r="S168" s="39" t="str">
        <f>IF(O168="not eligible for chi-square test","not eligible for chi-square testing",IF(Q168&gt;=0.01,"test results not statistically significant",IF(M168&lt;=0,"test results statistically significant, minority NOT overrepresented in arrests",IF(M168&gt;0,"test results statistically significant, minority overrepresented in arrests"))))</f>
        <v>not eligible for chi-square testing</v>
      </c>
    </row>
    <row r="169" spans="1:19" x14ac:dyDescent="0.25">
      <c r="A169" s="39" t="s">
        <v>165</v>
      </c>
      <c r="B169" s="40" t="s">
        <v>166</v>
      </c>
      <c r="C169" s="41">
        <v>129</v>
      </c>
      <c r="D169" s="37">
        <v>1</v>
      </c>
      <c r="E169" s="37">
        <v>128</v>
      </c>
      <c r="F169" s="37">
        <v>128</v>
      </c>
      <c r="G169" s="37">
        <v>1</v>
      </c>
      <c r="H169" s="37">
        <v>127</v>
      </c>
      <c r="I169" s="42">
        <f>(C169/SUM(C169,F169))*SUM(D169,G169)</f>
        <v>1.0038910505836576</v>
      </c>
      <c r="J169" s="42">
        <f>(C169/SUM(C169,F169))*SUM(E169,H169)</f>
        <v>127.99610894941634</v>
      </c>
      <c r="K169" s="42">
        <f>(F169/SUM(C169,F169))*SUM(D169,G169)</f>
        <v>0.99610894941634243</v>
      </c>
      <c r="L169" s="42">
        <f>(F169/SUM(C169,F169))*SUM(E169,H169)</f>
        <v>127.00389105058366</v>
      </c>
      <c r="M169" s="42">
        <f>G169-K169</f>
        <v>3.8910505836575737E-3</v>
      </c>
      <c r="N169" s="43">
        <f>100*(M169/K169)</f>
        <v>0.39062499999999861</v>
      </c>
      <c r="O169" s="38" t="str">
        <f>IF(AND(I169&gt;=5,J169&gt;=5,K169&gt;=5,L169&gt;=5),"eligible for chi-square test","not eligible for chi-square test")</f>
        <v>not eligible for chi-square test</v>
      </c>
      <c r="S169" s="39" t="str">
        <f>IF(O169="not eligible for chi-square test","not eligible for chi-square testing",IF(Q169&gt;=0.01,"test results not statistically significant",IF(M169&lt;=0,"test results statistically significant, minority NOT overrepresented in arrests",IF(M169&gt;0,"test results statistically significant, minority overrepresented in arrests"))))</f>
        <v>not eligible for chi-square testing</v>
      </c>
    </row>
    <row r="170" spans="1:19" x14ac:dyDescent="0.25">
      <c r="A170" s="39" t="s">
        <v>167</v>
      </c>
      <c r="B170" s="40" t="s">
        <v>168</v>
      </c>
      <c r="C170" s="41">
        <v>383</v>
      </c>
      <c r="D170" s="37">
        <v>1</v>
      </c>
      <c r="E170" s="37">
        <v>382</v>
      </c>
      <c r="F170" s="37">
        <v>231</v>
      </c>
      <c r="G170" s="37">
        <v>1</v>
      </c>
      <c r="H170" s="37">
        <v>230</v>
      </c>
      <c r="I170" s="42">
        <f>(C170/SUM(C170,F170))*SUM(D170,G170)</f>
        <v>1.2475570032573291</v>
      </c>
      <c r="J170" s="42">
        <f>(C170/SUM(C170,F170))*SUM(E170,H170)</f>
        <v>381.75244299674273</v>
      </c>
      <c r="K170" s="42">
        <f>(F170/SUM(C170,F170))*SUM(D170,G170)</f>
        <v>0.75244299674267101</v>
      </c>
      <c r="L170" s="42">
        <f>(F170/SUM(C170,F170))*SUM(E170,H170)</f>
        <v>230.24755700325733</v>
      </c>
      <c r="M170" s="42">
        <f>G170-K170</f>
        <v>0.24755700325732899</v>
      </c>
      <c r="N170" s="43">
        <f>100*(M170/K170)</f>
        <v>32.900432900432904</v>
      </c>
      <c r="O170" s="38" t="str">
        <f>IF(AND(I170&gt;=5,J170&gt;=5,K170&gt;=5,L170&gt;=5),"eligible for chi-square test","not eligible for chi-square test")</f>
        <v>not eligible for chi-square test</v>
      </c>
      <c r="S170" s="39" t="str">
        <f>IF(O170="not eligible for chi-square test","not eligible for chi-square testing",IF(Q170&gt;=0.01,"test results not statistically significant",IF(M170&lt;=0,"test results statistically significant, minority NOT overrepresented in arrests",IF(M170&gt;0,"test results statistically significant, minority overrepresented in arrests"))))</f>
        <v>not eligible for chi-square testing</v>
      </c>
    </row>
    <row r="171" spans="1:19" x14ac:dyDescent="0.25">
      <c r="A171" s="39" t="s">
        <v>611</v>
      </c>
      <c r="B171" s="40" t="s">
        <v>612</v>
      </c>
      <c r="C171" s="41">
        <v>0</v>
      </c>
      <c r="D171" s="37">
        <v>0</v>
      </c>
      <c r="E171" s="37">
        <v>0</v>
      </c>
      <c r="F171" s="37">
        <v>1</v>
      </c>
      <c r="G171" s="37">
        <v>0</v>
      </c>
      <c r="H171" s="37">
        <v>1</v>
      </c>
      <c r="I171" s="42">
        <f>(C171/SUM(C171,F171))*SUM(D171,G171)</f>
        <v>0</v>
      </c>
      <c r="J171" s="42">
        <f>(C171/SUM(C171,F171))*SUM(E171,H171)</f>
        <v>0</v>
      </c>
      <c r="K171" s="42">
        <f>(F171/SUM(C171,F171))*SUM(D171,G171)</f>
        <v>0</v>
      </c>
      <c r="L171" s="42">
        <f>(F171/SUM(C171,F171))*SUM(E171,H171)</f>
        <v>1</v>
      </c>
      <c r="M171" s="42">
        <f>G171-K171</f>
        <v>0</v>
      </c>
      <c r="N171" s="43" t="e">
        <f>100*(M171/K171)</f>
        <v>#DIV/0!</v>
      </c>
      <c r="O171" s="38" t="str">
        <f>IF(AND(I171&gt;=5,J171&gt;=5,K171&gt;=5,L171&gt;=5),"eligible for chi-square test","not eligible for chi-square test")</f>
        <v>not eligible for chi-square test</v>
      </c>
      <c r="S171" s="39" t="str">
        <f>IF(O171="not eligible for chi-square test","not eligible for chi-square testing",IF(Q171&gt;=0.01,"test results not statistically significant",IF(M171&lt;=0,"test results statistically significant, minority NOT overrepresented in arrests",IF(M171&gt;0,"test results statistically significant, minority overrepresented in arrests"))))</f>
        <v>not eligible for chi-square testing</v>
      </c>
    </row>
    <row r="172" spans="1:19" x14ac:dyDescent="0.25">
      <c r="A172" s="39" t="s">
        <v>491</v>
      </c>
      <c r="B172" s="40" t="s">
        <v>492</v>
      </c>
      <c r="C172" s="41">
        <v>2858</v>
      </c>
      <c r="D172" s="37">
        <v>5</v>
      </c>
      <c r="E172" s="37">
        <v>2853</v>
      </c>
      <c r="F172" s="37">
        <v>576</v>
      </c>
      <c r="G172" s="37">
        <v>0</v>
      </c>
      <c r="H172" s="37">
        <v>576</v>
      </c>
      <c r="I172" s="42">
        <f>(C172/SUM(C172,F172))*SUM(D172,G172)</f>
        <v>4.1613278974956316</v>
      </c>
      <c r="J172" s="42">
        <f>(C172/SUM(C172,F172))*SUM(E172,H172)</f>
        <v>2853.8386721025045</v>
      </c>
      <c r="K172" s="42">
        <f>(F172/SUM(C172,F172))*SUM(D172,G172)</f>
        <v>0.83867210250436808</v>
      </c>
      <c r="L172" s="42">
        <f>(F172/SUM(C172,F172))*SUM(E172,H172)</f>
        <v>575.16132789749565</v>
      </c>
      <c r="M172" s="42">
        <f>G172-K172</f>
        <v>-0.83867210250436808</v>
      </c>
      <c r="N172" s="43">
        <f>100*(M172/K172)</f>
        <v>-100</v>
      </c>
      <c r="O172" s="38" t="str">
        <f>IF(AND(I172&gt;=5,J172&gt;=5,K172&gt;=5,L172&gt;=5),"eligible for chi-square test","not eligible for chi-square test")</f>
        <v>not eligible for chi-square test</v>
      </c>
      <c r="S172" s="39" t="str">
        <f>IF(O172="not eligible for chi-square test","not eligible for chi-square testing",IF(Q172&gt;=0.01,"test results not statistically significant",IF(M172&lt;=0,"test results statistically significant, minority NOT overrepresented in arrests",IF(M172&gt;0,"test results statistically significant, minority overrepresented in arrests"))))</f>
        <v>not eligible for chi-square testing</v>
      </c>
    </row>
    <row r="173" spans="1:19" x14ac:dyDescent="0.25">
      <c r="A173" s="39" t="s">
        <v>315</v>
      </c>
      <c r="B173" s="40" t="s">
        <v>316</v>
      </c>
      <c r="C173" s="41">
        <v>390</v>
      </c>
      <c r="D173" s="37">
        <v>3</v>
      </c>
      <c r="E173" s="37">
        <v>387</v>
      </c>
      <c r="F173" s="37">
        <v>110</v>
      </c>
      <c r="G173" s="37">
        <v>1</v>
      </c>
      <c r="H173" s="37">
        <v>109</v>
      </c>
      <c r="I173" s="42">
        <f>(C173/SUM(C173,F173))*SUM(D173,G173)</f>
        <v>3.12</v>
      </c>
      <c r="J173" s="42">
        <f>(C173/SUM(C173,F173))*SUM(E173,H173)</f>
        <v>386.88</v>
      </c>
      <c r="K173" s="42">
        <f>(F173/SUM(C173,F173))*SUM(D173,G173)</f>
        <v>0.88</v>
      </c>
      <c r="L173" s="42">
        <f>(F173/SUM(C173,F173))*SUM(E173,H173)</f>
        <v>109.12</v>
      </c>
      <c r="M173" s="42">
        <f>G173-K173</f>
        <v>0.12</v>
      </c>
      <c r="N173" s="43">
        <f>100*(M173/K173)</f>
        <v>13.636363636363635</v>
      </c>
      <c r="O173" s="38" t="str">
        <f>IF(AND(I173&gt;=5,J173&gt;=5,K173&gt;=5,L173&gt;=5),"eligible for chi-square test","not eligible for chi-square test")</f>
        <v>not eligible for chi-square test</v>
      </c>
      <c r="S173" s="39" t="str">
        <f>IF(O173="not eligible for chi-square test","not eligible for chi-square testing",IF(Q173&gt;=0.01,"test results not statistically significant",IF(M173&lt;=0,"test results statistically significant, minority NOT overrepresented in arrests",IF(M173&gt;0,"test results statistically significant, minority overrepresented in arrests"))))</f>
        <v>not eligible for chi-square testing</v>
      </c>
    </row>
    <row r="174" spans="1:19" x14ac:dyDescent="0.25">
      <c r="A174" s="39" t="s">
        <v>99</v>
      </c>
      <c r="B174" s="40" t="s">
        <v>100</v>
      </c>
      <c r="C174" s="41">
        <v>19</v>
      </c>
      <c r="D174" s="37">
        <v>1</v>
      </c>
      <c r="E174" s="37">
        <v>18</v>
      </c>
      <c r="F174" s="37">
        <v>0</v>
      </c>
      <c r="G174" s="37">
        <v>0</v>
      </c>
      <c r="H174" s="37">
        <v>0</v>
      </c>
      <c r="I174" s="42">
        <f>(C174/SUM(C174,F174))*SUM(D174,G174)</f>
        <v>1</v>
      </c>
      <c r="J174" s="42">
        <f>(C174/SUM(C174,F174))*SUM(E174,H174)</f>
        <v>18</v>
      </c>
      <c r="K174" s="42">
        <f>(F174/SUM(C174,F174))*SUM(D174,G174)</f>
        <v>0</v>
      </c>
      <c r="L174" s="42">
        <f>(F174/SUM(C174,F174))*SUM(E174,H174)</f>
        <v>0</v>
      </c>
      <c r="M174" s="42">
        <f>G174-K174</f>
        <v>0</v>
      </c>
      <c r="N174" s="43" t="e">
        <f>100*(M174/K174)</f>
        <v>#DIV/0!</v>
      </c>
      <c r="O174" s="38" t="str">
        <f>IF(AND(I174&gt;=5,J174&gt;=5,K174&gt;=5,L174&gt;=5),"eligible for chi-square test","not eligible for chi-square test")</f>
        <v>not eligible for chi-square test</v>
      </c>
      <c r="S174" s="39" t="str">
        <f>IF(O174="not eligible for chi-square test","not eligible for chi-square testing",IF(Q174&gt;=0.01,"test results not statistically significant",IF(M174&lt;=0,"test results statistically significant, minority NOT overrepresented in arrests",IF(M174&gt;0,"test results statistically significant, minority overrepresented in arrests"))))</f>
        <v>not eligible for chi-square testing</v>
      </c>
    </row>
    <row r="175" spans="1:19" x14ac:dyDescent="0.25">
      <c r="A175" s="39" t="s">
        <v>111</v>
      </c>
      <c r="B175" s="40" t="s">
        <v>112</v>
      </c>
      <c r="C175" s="41">
        <v>1278</v>
      </c>
      <c r="D175" s="37">
        <v>1</v>
      </c>
      <c r="E175" s="37">
        <v>1277</v>
      </c>
      <c r="F175" s="37">
        <v>470</v>
      </c>
      <c r="G175" s="37">
        <v>1</v>
      </c>
      <c r="H175" s="37">
        <v>469</v>
      </c>
      <c r="I175" s="42">
        <f>(C175/SUM(C175,F175))*SUM(D175,G175)</f>
        <v>1.4622425629290619</v>
      </c>
      <c r="J175" s="42">
        <f>(C175/SUM(C175,F175))*SUM(E175,H175)</f>
        <v>1276.5377574370709</v>
      </c>
      <c r="K175" s="42">
        <f>(F175/SUM(C175,F175))*SUM(D175,G175)</f>
        <v>0.53775743707093826</v>
      </c>
      <c r="L175" s="42">
        <f>(F175/SUM(C175,F175))*SUM(E175,H175)</f>
        <v>469.46224256292908</v>
      </c>
      <c r="M175" s="42">
        <f>G175-K175</f>
        <v>0.46224256292906174</v>
      </c>
      <c r="N175" s="43">
        <f>100*(M175/K175)</f>
        <v>85.957446808510625</v>
      </c>
      <c r="O175" s="38" t="str">
        <f>IF(AND(I175&gt;=5,J175&gt;=5,K175&gt;=5,L175&gt;=5),"eligible for chi-square test","not eligible for chi-square test")</f>
        <v>not eligible for chi-square test</v>
      </c>
      <c r="S175" s="39" t="str">
        <f>IF(O175="not eligible for chi-square test","not eligible for chi-square testing",IF(Q175&gt;=0.01,"test results not statistically significant",IF(M175&lt;=0,"test results statistically significant, minority NOT overrepresented in arrests",IF(M175&gt;0,"test results statistically significant, minority overrepresented in arrests"))))</f>
        <v>not eligible for chi-square testing</v>
      </c>
    </row>
    <row r="176" spans="1:19" x14ac:dyDescent="0.25">
      <c r="A176" s="39" t="s">
        <v>177</v>
      </c>
      <c r="B176" s="40" t="s">
        <v>178</v>
      </c>
      <c r="C176" s="41">
        <v>119</v>
      </c>
      <c r="D176" s="37">
        <v>2</v>
      </c>
      <c r="E176" s="37">
        <v>117</v>
      </c>
      <c r="F176" s="37">
        <v>2</v>
      </c>
      <c r="G176" s="37">
        <v>0</v>
      </c>
      <c r="H176" s="37">
        <v>2</v>
      </c>
      <c r="I176" s="42">
        <f>(C176/SUM(C176,F176))*SUM(D176,G176)</f>
        <v>1.9669421487603307</v>
      </c>
      <c r="J176" s="42">
        <f>(C176/SUM(C176,F176))*SUM(E176,H176)</f>
        <v>117.03305785123968</v>
      </c>
      <c r="K176" s="42">
        <f>(F176/SUM(C176,F176))*SUM(D176,G176)</f>
        <v>3.3057851239669422E-2</v>
      </c>
      <c r="L176" s="42">
        <f>(F176/SUM(C176,F176))*SUM(E176,H176)</f>
        <v>1.9669421487603307</v>
      </c>
      <c r="M176" s="42">
        <f>G176-K176</f>
        <v>-3.3057851239669422E-2</v>
      </c>
      <c r="N176" s="43">
        <f>100*(M176/K176)</f>
        <v>-100</v>
      </c>
      <c r="O176" s="38" t="str">
        <f>IF(AND(I176&gt;=5,J176&gt;=5,K176&gt;=5,L176&gt;=5),"eligible for chi-square test","not eligible for chi-square test")</f>
        <v>not eligible for chi-square test</v>
      </c>
      <c r="S176" s="39" t="str">
        <f>IF(O176="not eligible for chi-square test","not eligible for chi-square testing",IF(Q176&gt;=0.01,"test results not statistically significant",IF(M176&lt;=0,"test results statistically significant, minority NOT overrepresented in arrests",IF(M176&gt;0,"test results statistically significant, minority overrepresented in arrests"))))</f>
        <v>not eligible for chi-square testing</v>
      </c>
    </row>
    <row r="177" spans="1:19" x14ac:dyDescent="0.25">
      <c r="A177" s="39" t="s">
        <v>73</v>
      </c>
      <c r="B177" s="40" t="s">
        <v>74</v>
      </c>
      <c r="C177" s="41">
        <v>3449</v>
      </c>
      <c r="D177" s="37">
        <v>5</v>
      </c>
      <c r="E177" s="37">
        <v>3444</v>
      </c>
      <c r="F177" s="37">
        <v>832</v>
      </c>
      <c r="G177" s="37">
        <v>0</v>
      </c>
      <c r="H177" s="37">
        <v>832</v>
      </c>
      <c r="I177" s="42">
        <f>(C177/SUM(C177,F177))*SUM(D177,G177)</f>
        <v>4.0282644241999535</v>
      </c>
      <c r="J177" s="42">
        <f>(C177/SUM(C177,F177))*SUM(E177,H177)</f>
        <v>3444.9717355757998</v>
      </c>
      <c r="K177" s="42">
        <f>(F177/SUM(C177,F177))*SUM(D177,G177)</f>
        <v>0.97173557580004677</v>
      </c>
      <c r="L177" s="42">
        <f>(F177/SUM(C177,F177))*SUM(E177,H177)</f>
        <v>831.02826442419996</v>
      </c>
      <c r="M177" s="42">
        <f>G177-K177</f>
        <v>-0.97173557580004677</v>
      </c>
      <c r="N177" s="43">
        <f>100*(M177/K177)</f>
        <v>-100</v>
      </c>
      <c r="O177" s="38" t="str">
        <f>IF(AND(I177&gt;=5,J177&gt;=5,K177&gt;=5,L177&gt;=5),"eligible for chi-square test","not eligible for chi-square test")</f>
        <v>not eligible for chi-square test</v>
      </c>
      <c r="S177" s="39" t="str">
        <f>IF(O177="not eligible for chi-square test","not eligible for chi-square testing",IF(Q177&gt;=0.01,"test results not statistically significant",IF(M177&lt;=0,"test results statistically significant, minority NOT overrepresented in arrests",IF(M177&gt;0,"test results statistically significant, minority overrepresented in arrests"))))</f>
        <v>not eligible for chi-square testing</v>
      </c>
    </row>
    <row r="178" spans="1:19" x14ac:dyDescent="0.25">
      <c r="A178" s="39" t="s">
        <v>495</v>
      </c>
      <c r="B178" s="40" t="s">
        <v>496</v>
      </c>
      <c r="C178" s="41">
        <v>2641</v>
      </c>
      <c r="D178" s="37">
        <v>0</v>
      </c>
      <c r="E178" s="37">
        <v>2641</v>
      </c>
      <c r="F178" s="37">
        <v>2787</v>
      </c>
      <c r="G178" s="37">
        <v>1</v>
      </c>
      <c r="H178" s="37">
        <v>2786</v>
      </c>
      <c r="I178" s="42">
        <f>(C178/SUM(C178,F178))*SUM(D178,G178)</f>
        <v>0.48655121591746497</v>
      </c>
      <c r="J178" s="42">
        <f>(C178/SUM(C178,F178))*SUM(E178,H178)</f>
        <v>2640.5134487840824</v>
      </c>
      <c r="K178" s="42">
        <f>(F178/SUM(C178,F178))*SUM(D178,G178)</f>
        <v>0.51344878408253503</v>
      </c>
      <c r="L178" s="42">
        <f>(F178/SUM(C178,F178))*SUM(E178,H178)</f>
        <v>2786.4865512159176</v>
      </c>
      <c r="M178" s="42">
        <f>G178-K178</f>
        <v>0.48655121591746497</v>
      </c>
      <c r="N178" s="43">
        <f>100*(M178/K178)</f>
        <v>94.761392177969142</v>
      </c>
      <c r="O178" s="38" t="str">
        <f>IF(AND(I178&gt;=5,J178&gt;=5,K178&gt;=5,L178&gt;=5),"eligible for chi-square test","not eligible for chi-square test")</f>
        <v>not eligible for chi-square test</v>
      </c>
      <c r="S178" s="39" t="str">
        <f>IF(O178="not eligible for chi-square test","not eligible for chi-square testing",IF(Q178&gt;=0.01,"test results not statistically significant",IF(M178&lt;=0,"test results statistically significant, minority NOT overrepresented in arrests",IF(M178&gt;0,"test results statistically significant, minority overrepresented in arrests"))))</f>
        <v>not eligible for chi-square testing</v>
      </c>
    </row>
    <row r="179" spans="1:19" x14ac:dyDescent="0.25">
      <c r="A179" s="39" t="s">
        <v>493</v>
      </c>
      <c r="B179" s="40" t="s">
        <v>494</v>
      </c>
      <c r="C179" s="41">
        <v>351</v>
      </c>
      <c r="D179" s="37">
        <v>1</v>
      </c>
      <c r="E179" s="37">
        <v>350</v>
      </c>
      <c r="F179" s="37">
        <v>415</v>
      </c>
      <c r="G179" s="37">
        <v>7</v>
      </c>
      <c r="H179" s="37">
        <v>408</v>
      </c>
      <c r="I179" s="42">
        <f>(C179/SUM(C179,F179))*SUM(D179,G179)</f>
        <v>3.6657963446475197</v>
      </c>
      <c r="J179" s="42">
        <f>(C179/SUM(C179,F179))*SUM(E179,H179)</f>
        <v>347.3342036553525</v>
      </c>
      <c r="K179" s="42">
        <f>(F179/SUM(C179,F179))*SUM(D179,G179)</f>
        <v>4.3342036553524803</v>
      </c>
      <c r="L179" s="42">
        <f>(F179/SUM(C179,F179))*SUM(E179,H179)</f>
        <v>410.6657963446475</v>
      </c>
      <c r="M179" s="42">
        <f>G179-K179</f>
        <v>2.6657963446475197</v>
      </c>
      <c r="N179" s="43">
        <f>100*(M179/K179)</f>
        <v>61.506024096385545</v>
      </c>
      <c r="O179" s="38" t="str">
        <f>IF(AND(I179&gt;=5,J179&gt;=5,K179&gt;=5,L179&gt;=5),"eligible for chi-square test","not eligible for chi-square test")</f>
        <v>not eligible for chi-square test</v>
      </c>
      <c r="S179" s="39" t="str">
        <f>IF(O179="not eligible for chi-square test","not eligible for chi-square testing",IF(Q179&gt;=0.01,"test results not statistically significant",IF(M179&lt;=0,"test results statistically significant, minority NOT overrepresented in arrests",IF(M179&gt;0,"test results statistically significant, minority overrepresented in arrests"))))</f>
        <v>not eligible for chi-square testing</v>
      </c>
    </row>
    <row r="180" spans="1:19" x14ac:dyDescent="0.25">
      <c r="A180" s="39" t="s">
        <v>295</v>
      </c>
      <c r="B180" s="40" t="s">
        <v>296</v>
      </c>
      <c r="C180" s="41">
        <v>37</v>
      </c>
      <c r="D180" s="37">
        <v>0</v>
      </c>
      <c r="E180" s="37">
        <v>37</v>
      </c>
      <c r="F180" s="37">
        <v>31</v>
      </c>
      <c r="G180" s="37">
        <v>1</v>
      </c>
      <c r="H180" s="37">
        <v>30</v>
      </c>
      <c r="I180" s="42">
        <f>(C180/SUM(C180,F180))*SUM(D180,G180)</f>
        <v>0.54411764705882348</v>
      </c>
      <c r="J180" s="42">
        <f>(C180/SUM(C180,F180))*SUM(E180,H180)</f>
        <v>36.455882352941174</v>
      </c>
      <c r="K180" s="42">
        <f>(F180/SUM(C180,F180))*SUM(D180,G180)</f>
        <v>0.45588235294117646</v>
      </c>
      <c r="L180" s="42">
        <f>(F180/SUM(C180,F180))*SUM(E180,H180)</f>
        <v>30.544117647058822</v>
      </c>
      <c r="M180" s="42">
        <f>G180-K180</f>
        <v>0.54411764705882359</v>
      </c>
      <c r="N180" s="43">
        <f>100*(M180/K180)</f>
        <v>119.35483870967745</v>
      </c>
      <c r="O180" s="38" t="str">
        <f>IF(AND(I180&gt;=5,J180&gt;=5,K180&gt;=5,L180&gt;=5),"eligible for chi-square test","not eligible for chi-square test")</f>
        <v>not eligible for chi-square test</v>
      </c>
      <c r="S180" s="39" t="str">
        <f>IF(O180="not eligible for chi-square test","not eligible for chi-square testing",IF(Q180&gt;=0.01,"test results not statistically significant",IF(M180&lt;=0,"test results statistically significant, minority NOT overrepresented in arrests",IF(M180&gt;0,"test results statistically significant, minority overrepresented in arrests"))))</f>
        <v>not eligible for chi-square testing</v>
      </c>
    </row>
    <row r="181" spans="1:19" x14ac:dyDescent="0.25">
      <c r="A181" s="39" t="s">
        <v>157</v>
      </c>
      <c r="B181" s="40" t="s">
        <v>158</v>
      </c>
      <c r="C181" s="41">
        <v>80</v>
      </c>
      <c r="D181" s="37">
        <v>1</v>
      </c>
      <c r="E181" s="37">
        <v>79</v>
      </c>
      <c r="F181" s="37">
        <v>2</v>
      </c>
      <c r="G181" s="37">
        <v>0</v>
      </c>
      <c r="H181" s="37">
        <v>2</v>
      </c>
      <c r="I181" s="42">
        <f>(C181/SUM(C181,F181))*SUM(D181,G181)</f>
        <v>0.97560975609756095</v>
      </c>
      <c r="J181" s="42">
        <f>(C181/SUM(C181,F181))*SUM(E181,H181)</f>
        <v>79.024390243902431</v>
      </c>
      <c r="K181" s="42">
        <f>(F181/SUM(C181,F181))*SUM(D181,G181)</f>
        <v>2.4390243902439025E-2</v>
      </c>
      <c r="L181" s="42">
        <f>(F181/SUM(C181,F181))*SUM(E181,H181)</f>
        <v>1.975609756097561</v>
      </c>
      <c r="M181" s="42">
        <f>G181-K181</f>
        <v>-2.4390243902439025E-2</v>
      </c>
      <c r="N181" s="43">
        <f>100*(M181/K181)</f>
        <v>-100</v>
      </c>
      <c r="O181" s="38" t="str">
        <f>IF(AND(I181&gt;=5,J181&gt;=5,K181&gt;=5,L181&gt;=5),"eligible for chi-square test","not eligible for chi-square test")</f>
        <v>not eligible for chi-square test</v>
      </c>
      <c r="S181" s="39" t="str">
        <f>IF(O181="not eligible for chi-square test","not eligible for chi-square testing",IF(Q181&gt;=0.01,"test results not statistically significant",IF(M181&lt;=0,"test results statistically significant, minority NOT overrepresented in arrests",IF(M181&gt;0,"test results statistically significant, minority overrepresented in arrests"))))</f>
        <v>not eligible for chi-square testing</v>
      </c>
    </row>
    <row r="182" spans="1:19" x14ac:dyDescent="0.25">
      <c r="A182" s="39" t="s">
        <v>357</v>
      </c>
      <c r="B182" s="40" t="s">
        <v>358</v>
      </c>
      <c r="C182" s="41">
        <v>375</v>
      </c>
      <c r="D182" s="37">
        <v>0</v>
      </c>
      <c r="E182" s="37">
        <v>375</v>
      </c>
      <c r="F182" s="37">
        <v>62</v>
      </c>
      <c r="G182" s="37">
        <v>2</v>
      </c>
      <c r="H182" s="37">
        <v>60</v>
      </c>
      <c r="I182" s="42">
        <f>(C182/SUM(C182,F182))*SUM(D182,G182)</f>
        <v>1.7162471395881007</v>
      </c>
      <c r="J182" s="42">
        <f>(C182/SUM(C182,F182))*SUM(E182,H182)</f>
        <v>373.28375286041188</v>
      </c>
      <c r="K182" s="42">
        <f>(F182/SUM(C182,F182))*SUM(D182,G182)</f>
        <v>0.28375286041189929</v>
      </c>
      <c r="L182" s="42">
        <f>(F182/SUM(C182,F182))*SUM(E182,H182)</f>
        <v>61.716247139588098</v>
      </c>
      <c r="M182" s="42">
        <f>G182-K182</f>
        <v>1.7162471395881007</v>
      </c>
      <c r="N182" s="43">
        <f>100*(M182/K182)</f>
        <v>604.83870967741939</v>
      </c>
      <c r="O182" s="38" t="str">
        <f>IF(AND(I182&gt;=5,J182&gt;=5,K182&gt;=5,L182&gt;=5),"eligible for chi-square test","not eligible for chi-square test")</f>
        <v>not eligible for chi-square test</v>
      </c>
      <c r="S182" s="39" t="str">
        <f>IF(O182="not eligible for chi-square test","not eligible for chi-square testing",IF(Q182&gt;=0.01,"test results not statistically significant",IF(M182&lt;=0,"test results statistically significant, minority NOT overrepresented in arrests",IF(M182&gt;0,"test results statistically significant, minority overrepresented in arrests"))))</f>
        <v>not eligible for chi-square testing</v>
      </c>
    </row>
    <row r="183" spans="1:19" x14ac:dyDescent="0.25">
      <c r="A183" s="39" t="s">
        <v>203</v>
      </c>
      <c r="B183" s="40" t="s">
        <v>204</v>
      </c>
      <c r="C183" s="41">
        <v>526</v>
      </c>
      <c r="D183" s="37">
        <v>6</v>
      </c>
      <c r="E183" s="37">
        <v>520</v>
      </c>
      <c r="F183" s="37">
        <v>11</v>
      </c>
      <c r="G183" s="37">
        <v>1</v>
      </c>
      <c r="H183" s="37">
        <v>10</v>
      </c>
      <c r="I183" s="42">
        <f>(C183/SUM(C183,F183))*SUM(D183,G183)</f>
        <v>6.8566108007448783</v>
      </c>
      <c r="J183" s="42">
        <f>(C183/SUM(C183,F183))*SUM(E183,H183)</f>
        <v>519.14338919925513</v>
      </c>
      <c r="K183" s="42">
        <f>(F183/SUM(C183,F183))*SUM(D183,G183)</f>
        <v>0.14338919925512103</v>
      </c>
      <c r="L183" s="42">
        <f>(F183/SUM(C183,F183))*SUM(E183,H183)</f>
        <v>10.856610800744878</v>
      </c>
      <c r="M183" s="42">
        <f>G183-K183</f>
        <v>0.85661080074487894</v>
      </c>
      <c r="N183" s="43">
        <f>100*(M183/K183)</f>
        <v>597.40259740259751</v>
      </c>
      <c r="O183" s="38" t="str">
        <f>IF(AND(I183&gt;=5,J183&gt;=5,K183&gt;=5,L183&gt;=5),"eligible for chi-square test","not eligible for chi-square test")</f>
        <v>not eligible for chi-square test</v>
      </c>
      <c r="S183" s="39" t="str">
        <f>IF(O183="not eligible for chi-square test","not eligible for chi-square testing",IF(Q183&gt;=0.01,"test results not statistically significant",IF(M183&lt;=0,"test results statistically significant, minority NOT overrepresented in arrests",IF(M183&gt;0,"test results statistically significant, minority overrepresented in arrests"))))</f>
        <v>not eligible for chi-square testing</v>
      </c>
    </row>
    <row r="184" spans="1:19" x14ac:dyDescent="0.25">
      <c r="A184" s="39" t="s">
        <v>221</v>
      </c>
      <c r="B184" s="40" t="s">
        <v>222</v>
      </c>
      <c r="C184" s="41">
        <v>145</v>
      </c>
      <c r="D184" s="37">
        <v>0</v>
      </c>
      <c r="E184" s="37">
        <v>145</v>
      </c>
      <c r="F184" s="37">
        <v>137</v>
      </c>
      <c r="G184" s="37">
        <v>0</v>
      </c>
      <c r="H184" s="37">
        <v>137</v>
      </c>
      <c r="I184" s="42">
        <f>(C184/SUM(C184,F184))*SUM(D184,G184)</f>
        <v>0</v>
      </c>
      <c r="J184" s="42">
        <f>(C184/SUM(C184,F184))*SUM(E184,H184)</f>
        <v>145</v>
      </c>
      <c r="K184" s="42">
        <f>(F184/SUM(C184,F184))*SUM(D184,G184)</f>
        <v>0</v>
      </c>
      <c r="L184" s="42">
        <f>(F184/SUM(C184,F184))*SUM(E184,H184)</f>
        <v>137</v>
      </c>
      <c r="M184" s="42">
        <f>G184-K184</f>
        <v>0</v>
      </c>
      <c r="N184" s="43" t="e">
        <f>100*(M184/K184)</f>
        <v>#DIV/0!</v>
      </c>
      <c r="O184" s="38" t="str">
        <f>IF(AND(I184&gt;=5,J184&gt;=5,K184&gt;=5,L184&gt;=5),"eligible for chi-square test","not eligible for chi-square test")</f>
        <v>not eligible for chi-square test</v>
      </c>
      <c r="S184" s="39" t="str">
        <f>IF(O184="not eligible for chi-square test","not eligible for chi-square testing",IF(Q184&gt;=0.01,"test results not statistically significant",IF(M184&lt;=0,"test results statistically significant, minority NOT overrepresented in arrests",IF(M184&gt;0,"test results statistically significant, minority overrepresented in arrests"))))</f>
        <v>not eligible for chi-square testing</v>
      </c>
    </row>
    <row r="185" spans="1:19" x14ac:dyDescent="0.25">
      <c r="A185" s="39" t="s">
        <v>199</v>
      </c>
      <c r="B185" s="40" t="s">
        <v>200</v>
      </c>
      <c r="C185" s="41">
        <v>23</v>
      </c>
      <c r="D185" s="37">
        <v>2</v>
      </c>
      <c r="E185" s="37">
        <v>21</v>
      </c>
      <c r="F185" s="37">
        <v>18</v>
      </c>
      <c r="G185" s="37">
        <v>0</v>
      </c>
      <c r="H185" s="37">
        <v>18</v>
      </c>
      <c r="I185" s="42">
        <f>(C185/SUM(C185,F185))*SUM(D185,G185)</f>
        <v>1.1219512195121952</v>
      </c>
      <c r="J185" s="42">
        <f>(C185/SUM(C185,F185))*SUM(E185,H185)</f>
        <v>21.878048780487806</v>
      </c>
      <c r="K185" s="42">
        <f>(F185/SUM(C185,F185))*SUM(D185,G185)</f>
        <v>0.87804878048780488</v>
      </c>
      <c r="L185" s="42">
        <f>(F185/SUM(C185,F185))*SUM(E185,H185)</f>
        <v>17.121951219512194</v>
      </c>
      <c r="M185" s="42">
        <f>G185-K185</f>
        <v>-0.87804878048780488</v>
      </c>
      <c r="N185" s="43">
        <f>100*(M185/K185)</f>
        <v>-100</v>
      </c>
      <c r="O185" s="38" t="str">
        <f>IF(AND(I185&gt;=5,J185&gt;=5,K185&gt;=5,L185&gt;=5),"eligible for chi-square test","not eligible for chi-square test")</f>
        <v>not eligible for chi-square test</v>
      </c>
      <c r="S185" s="39" t="str">
        <f>IF(O185="not eligible for chi-square test","not eligible for chi-square testing",IF(Q185&gt;=0.01,"test results not statistically significant",IF(M185&lt;=0,"test results statistically significant, minority NOT overrepresented in arrests",IF(M185&gt;0,"test results statistically significant, minority overrepresented in arrests"))))</f>
        <v>not eligible for chi-square testing</v>
      </c>
    </row>
    <row r="186" spans="1:19" x14ac:dyDescent="0.25">
      <c r="A186" s="39" t="s">
        <v>189</v>
      </c>
      <c r="B186" s="40" t="s">
        <v>190</v>
      </c>
      <c r="C186" s="41">
        <v>2163</v>
      </c>
      <c r="D186" s="37">
        <v>8</v>
      </c>
      <c r="E186" s="37">
        <v>2155</v>
      </c>
      <c r="F186" s="37">
        <v>951</v>
      </c>
      <c r="G186" s="37">
        <v>5</v>
      </c>
      <c r="H186" s="37">
        <v>946</v>
      </c>
      <c r="I186" s="42">
        <f>(C186/SUM(C186,F186))*SUM(D186,G186)</f>
        <v>9.0298651252408479</v>
      </c>
      <c r="J186" s="42">
        <f>(C186/SUM(C186,F186))*SUM(E186,H186)</f>
        <v>2153.970134874759</v>
      </c>
      <c r="K186" s="42">
        <f>(F186/SUM(C186,F186))*SUM(D186,G186)</f>
        <v>3.9701348747591521</v>
      </c>
      <c r="L186" s="42">
        <f>(F186/SUM(C186,F186))*SUM(E186,H186)</f>
        <v>947.02986512524092</v>
      </c>
      <c r="M186" s="42">
        <f>G186-K186</f>
        <v>1.0298651252408479</v>
      </c>
      <c r="N186" s="43">
        <f>100*(M186/K186)</f>
        <v>25.940305751031307</v>
      </c>
      <c r="O186" s="38" t="str">
        <f>IF(AND(I186&gt;=5,J186&gt;=5,K186&gt;=5,L186&gt;=5),"eligible for chi-square test","not eligible for chi-square test")</f>
        <v>not eligible for chi-square test</v>
      </c>
      <c r="S186" s="39" t="str">
        <f>IF(O186="not eligible for chi-square test","not eligible for chi-square testing",IF(Q186&gt;=0.01,"test results not statistically significant",IF(M186&lt;=0,"test results statistically significant, minority NOT overrepresented in arrests",IF(M186&gt;0,"test results statistically significant, minority overrepresented in arrests"))))</f>
        <v>not eligible for chi-square testing</v>
      </c>
    </row>
    <row r="187" spans="1:19" x14ac:dyDescent="0.25">
      <c r="A187" s="39" t="s">
        <v>193</v>
      </c>
      <c r="B187" s="40" t="s">
        <v>194</v>
      </c>
      <c r="C187" s="41">
        <v>1639</v>
      </c>
      <c r="D187" s="37">
        <v>6</v>
      </c>
      <c r="E187" s="37">
        <v>1633</v>
      </c>
      <c r="F187" s="37">
        <v>623</v>
      </c>
      <c r="G187" s="37">
        <v>3</v>
      </c>
      <c r="H187" s="37">
        <v>620</v>
      </c>
      <c r="I187" s="42">
        <f>(C187/SUM(C187,F187))*SUM(D187,G187)</f>
        <v>6.5212201591511931</v>
      </c>
      <c r="J187" s="42">
        <f>(C187/SUM(C187,F187))*SUM(E187,H187)</f>
        <v>1632.4787798408488</v>
      </c>
      <c r="K187" s="42">
        <f>(F187/SUM(C187,F187))*SUM(D187,G187)</f>
        <v>2.4787798408488064</v>
      </c>
      <c r="L187" s="42">
        <f>(F187/SUM(C187,F187))*SUM(E187,H187)</f>
        <v>620.5212201591512</v>
      </c>
      <c r="M187" s="42">
        <f>G187-K187</f>
        <v>0.52122015915119357</v>
      </c>
      <c r="N187" s="43">
        <f>100*(M187/K187)</f>
        <v>21.027287319422147</v>
      </c>
      <c r="O187" s="38" t="str">
        <f>IF(AND(I187&gt;=5,J187&gt;=5,K187&gt;=5,L187&gt;=5),"eligible for chi-square test","not eligible for chi-square test")</f>
        <v>not eligible for chi-square test</v>
      </c>
      <c r="S187" s="39" t="str">
        <f>IF(O187="not eligible for chi-square test","not eligible for chi-square testing",IF(Q187&gt;=0.01,"test results not statistically significant",IF(M187&lt;=0,"test results statistically significant, minority NOT overrepresented in arrests",IF(M187&gt;0,"test results statistically significant, minority overrepresented in arrests"))))</f>
        <v>not eligible for chi-square testing</v>
      </c>
    </row>
    <row r="188" spans="1:19" x14ac:dyDescent="0.25">
      <c r="A188" s="39" t="s">
        <v>187</v>
      </c>
      <c r="B188" s="40" t="s">
        <v>188</v>
      </c>
      <c r="C188" s="41">
        <v>200</v>
      </c>
      <c r="D188" s="37">
        <v>1</v>
      </c>
      <c r="E188" s="37">
        <v>199</v>
      </c>
      <c r="F188" s="37">
        <v>23</v>
      </c>
      <c r="G188" s="37">
        <v>1</v>
      </c>
      <c r="H188" s="37">
        <v>22</v>
      </c>
      <c r="I188" s="42">
        <f>(C188/SUM(C188,F188))*SUM(D188,G188)</f>
        <v>1.7937219730941705</v>
      </c>
      <c r="J188" s="42">
        <f>(C188/SUM(C188,F188))*SUM(E188,H188)</f>
        <v>198.20627802690584</v>
      </c>
      <c r="K188" s="42">
        <f>(F188/SUM(C188,F188))*SUM(D188,G188)</f>
        <v>0.20627802690582961</v>
      </c>
      <c r="L188" s="42">
        <f>(F188/SUM(C188,F188))*SUM(E188,H188)</f>
        <v>22.793721973094172</v>
      </c>
      <c r="M188" s="42">
        <f>G188-K188</f>
        <v>0.79372197309417036</v>
      </c>
      <c r="N188" s="43">
        <f>100*(M188/K188)</f>
        <v>384.78260869565213</v>
      </c>
      <c r="O188" s="38" t="str">
        <f>IF(AND(I188&gt;=5,J188&gt;=5,K188&gt;=5,L188&gt;=5),"eligible for chi-square test","not eligible for chi-square test")</f>
        <v>not eligible for chi-square test</v>
      </c>
      <c r="S188" s="39" t="str">
        <f>IF(O188="not eligible for chi-square test","not eligible for chi-square testing",IF(Q188&gt;=0.01,"test results not statistically significant",IF(M188&lt;=0,"test results statistically significant, minority NOT overrepresented in arrests",IF(M188&gt;0,"test results statistically significant, minority overrepresented in arrests"))))</f>
        <v>not eligible for chi-square testing</v>
      </c>
    </row>
    <row r="189" spans="1:19" x14ac:dyDescent="0.25">
      <c r="A189" s="39" t="s">
        <v>237</v>
      </c>
      <c r="B189" s="40" t="s">
        <v>238</v>
      </c>
      <c r="C189" s="41">
        <v>35</v>
      </c>
      <c r="D189" s="37">
        <v>0</v>
      </c>
      <c r="E189" s="37">
        <v>35</v>
      </c>
      <c r="F189" s="37">
        <v>45</v>
      </c>
      <c r="G189" s="37">
        <v>0</v>
      </c>
      <c r="H189" s="37">
        <v>45</v>
      </c>
      <c r="I189" s="42">
        <f>(C189/SUM(C189,F189))*SUM(D189,G189)</f>
        <v>0</v>
      </c>
      <c r="J189" s="42">
        <f>(C189/SUM(C189,F189))*SUM(E189,H189)</f>
        <v>35</v>
      </c>
      <c r="K189" s="42">
        <f>(F189/SUM(C189,F189))*SUM(D189,G189)</f>
        <v>0</v>
      </c>
      <c r="L189" s="42">
        <f>(F189/SUM(C189,F189))*SUM(E189,H189)</f>
        <v>45</v>
      </c>
      <c r="M189" s="42">
        <f>G189-K189</f>
        <v>0</v>
      </c>
      <c r="N189" s="43" t="e">
        <f>100*(M189/K189)</f>
        <v>#DIV/0!</v>
      </c>
      <c r="O189" s="38" t="str">
        <f>IF(AND(I189&gt;=5,J189&gt;=5,K189&gt;=5,L189&gt;=5),"eligible for chi-square test","not eligible for chi-square test")</f>
        <v>not eligible for chi-square test</v>
      </c>
      <c r="S189" s="39" t="str">
        <f>IF(O189="not eligible for chi-square test","not eligible for chi-square testing",IF(Q189&gt;=0.01,"test results not statistically significant",IF(M189&lt;=0,"test results statistically significant, minority NOT overrepresented in arrests",IF(M189&gt;0,"test results statistically significant, minority overrepresented in arrests"))))</f>
        <v>not eligible for chi-square testing</v>
      </c>
    </row>
    <row r="190" spans="1:19" x14ac:dyDescent="0.25">
      <c r="A190" s="39" t="s">
        <v>129</v>
      </c>
      <c r="B190" s="40" t="s">
        <v>130</v>
      </c>
      <c r="C190" s="41">
        <v>5</v>
      </c>
      <c r="D190" s="37">
        <v>0</v>
      </c>
      <c r="E190" s="37">
        <v>5</v>
      </c>
      <c r="F190" s="37">
        <v>2</v>
      </c>
      <c r="G190" s="37">
        <v>0</v>
      </c>
      <c r="H190" s="37">
        <v>2</v>
      </c>
      <c r="I190" s="42">
        <f>(C190/SUM(C190,F190))*SUM(D190,G190)</f>
        <v>0</v>
      </c>
      <c r="J190" s="42">
        <f>(C190/SUM(C190,F190))*SUM(E190,H190)</f>
        <v>5</v>
      </c>
      <c r="K190" s="42">
        <f>(F190/SUM(C190,F190))*SUM(D190,G190)</f>
        <v>0</v>
      </c>
      <c r="L190" s="42">
        <f>(F190/SUM(C190,F190))*SUM(E190,H190)</f>
        <v>2</v>
      </c>
      <c r="M190" s="42">
        <f>G190-K190</f>
        <v>0</v>
      </c>
      <c r="N190" s="43" t="e">
        <f>100*(M190/K190)</f>
        <v>#DIV/0!</v>
      </c>
      <c r="O190" s="38" t="str">
        <f>IF(AND(I190&gt;=5,J190&gt;=5,K190&gt;=5,L190&gt;=5),"eligible for chi-square test","not eligible for chi-square test")</f>
        <v>not eligible for chi-square test</v>
      </c>
      <c r="S190" s="39" t="str">
        <f>IF(O190="not eligible for chi-square test","not eligible for chi-square testing",IF(Q190&gt;=0.01,"test results not statistically significant",IF(M190&lt;=0,"test results statistically significant, minority NOT overrepresented in arrests",IF(M190&gt;0,"test results statistically significant, minority overrepresented in arrests"))))</f>
        <v>not eligible for chi-square testing</v>
      </c>
    </row>
    <row r="191" spans="1:19" x14ac:dyDescent="0.25">
      <c r="A191" s="39" t="s">
        <v>197</v>
      </c>
      <c r="B191" s="40" t="s">
        <v>198</v>
      </c>
      <c r="C191" s="41">
        <v>593</v>
      </c>
      <c r="D191" s="37">
        <v>4</v>
      </c>
      <c r="E191" s="37">
        <v>589</v>
      </c>
      <c r="F191" s="37">
        <v>231</v>
      </c>
      <c r="G191" s="37">
        <v>9</v>
      </c>
      <c r="H191" s="37">
        <v>222</v>
      </c>
      <c r="I191" s="42">
        <f>(C191/SUM(C191,F191))*SUM(D191,G191)</f>
        <v>9.3555825242718438</v>
      </c>
      <c r="J191" s="42">
        <f>(C191/SUM(C191,F191))*SUM(E191,H191)</f>
        <v>583.64441747572812</v>
      </c>
      <c r="K191" s="42">
        <f>(F191/SUM(C191,F191))*SUM(D191,G191)</f>
        <v>3.6444174757281553</v>
      </c>
      <c r="L191" s="42">
        <f>(F191/SUM(C191,F191))*SUM(E191,H191)</f>
        <v>227.35558252427182</v>
      </c>
      <c r="M191" s="42">
        <f>G191-K191</f>
        <v>5.3555825242718447</v>
      </c>
      <c r="N191" s="43">
        <f>100*(M191/K191)</f>
        <v>146.95304695304696</v>
      </c>
      <c r="O191" s="38" t="str">
        <f>IF(AND(I191&gt;=5,J191&gt;=5,K191&gt;=5,L191&gt;=5),"eligible for chi-square test","not eligible for chi-square test")</f>
        <v>not eligible for chi-square test</v>
      </c>
      <c r="S191" s="39" t="str">
        <f>IF(O191="not eligible for chi-square test","not eligible for chi-square testing",IF(Q191&gt;=0.01,"test results not statistically significant",IF(M191&lt;=0,"test results statistically significant, minority NOT overrepresented in arrests",IF(M191&gt;0,"test results statistically significant, minority overrepresented in arrests"))))</f>
        <v>not eligible for chi-square testing</v>
      </c>
    </row>
    <row r="192" spans="1:19" x14ac:dyDescent="0.25">
      <c r="A192" s="39" t="s">
        <v>49</v>
      </c>
      <c r="B192" s="40" t="s">
        <v>50</v>
      </c>
      <c r="C192" s="41">
        <v>151</v>
      </c>
      <c r="D192" s="37">
        <v>0</v>
      </c>
      <c r="E192" s="37">
        <v>151</v>
      </c>
      <c r="F192" s="37">
        <v>153</v>
      </c>
      <c r="G192" s="37">
        <v>0</v>
      </c>
      <c r="H192" s="37">
        <v>153</v>
      </c>
      <c r="I192" s="42">
        <f>(C192/SUM(C192,F192))*SUM(D192,G192)</f>
        <v>0</v>
      </c>
      <c r="J192" s="42">
        <f>(C192/SUM(C192,F192))*SUM(E192,H192)</f>
        <v>151</v>
      </c>
      <c r="K192" s="42">
        <f>(F192/SUM(C192,F192))*SUM(D192,G192)</f>
        <v>0</v>
      </c>
      <c r="L192" s="42">
        <f>(F192/SUM(C192,F192))*SUM(E192,H192)</f>
        <v>153</v>
      </c>
      <c r="M192" s="42">
        <f>G192-K192</f>
        <v>0</v>
      </c>
      <c r="N192" s="43" t="e">
        <f>100*(M192/K192)</f>
        <v>#DIV/0!</v>
      </c>
      <c r="O192" s="38" t="str">
        <f>IF(AND(I192&gt;=5,J192&gt;=5,K192&gt;=5,L192&gt;=5),"eligible for chi-square test","not eligible for chi-square test")</f>
        <v>not eligible for chi-square test</v>
      </c>
      <c r="S192" s="39" t="str">
        <f>IF(O192="not eligible for chi-square test","not eligible for chi-square testing",IF(Q192&gt;=0.01,"test results not statistically significant",IF(M192&lt;=0,"test results statistically significant, minority NOT overrepresented in arrests",IF(M192&gt;0,"test results statistically significant, minority overrepresented in arrests"))))</f>
        <v>not eligible for chi-square testing</v>
      </c>
    </row>
    <row r="193" spans="1:19" x14ac:dyDescent="0.25">
      <c r="A193" s="39" t="s">
        <v>363</v>
      </c>
      <c r="B193" s="40" t="s">
        <v>364</v>
      </c>
      <c r="C193" s="41">
        <v>220</v>
      </c>
      <c r="D193" s="37">
        <v>3</v>
      </c>
      <c r="E193" s="37">
        <v>217</v>
      </c>
      <c r="F193" s="37">
        <v>4</v>
      </c>
      <c r="G193" s="37">
        <v>0</v>
      </c>
      <c r="H193" s="37">
        <v>4</v>
      </c>
      <c r="I193" s="42">
        <f>(C193/SUM(C193,F193))*SUM(D193,G193)</f>
        <v>2.9464285714285712</v>
      </c>
      <c r="J193" s="42">
        <f>(C193/SUM(C193,F193))*SUM(E193,H193)</f>
        <v>217.05357142857142</v>
      </c>
      <c r="K193" s="42">
        <f>(F193/SUM(C193,F193))*SUM(D193,G193)</f>
        <v>5.3571428571428568E-2</v>
      </c>
      <c r="L193" s="42">
        <f>(F193/SUM(C193,F193))*SUM(E193,H193)</f>
        <v>3.9464285714285712</v>
      </c>
      <c r="M193" s="42">
        <f>G193-K193</f>
        <v>-5.3571428571428568E-2</v>
      </c>
      <c r="N193" s="43">
        <f>100*(M193/K193)</f>
        <v>-100</v>
      </c>
      <c r="O193" s="38" t="str">
        <f>IF(AND(I193&gt;=5,J193&gt;=5,K193&gt;=5,L193&gt;=5),"eligible for chi-square test","not eligible for chi-square test")</f>
        <v>not eligible for chi-square test</v>
      </c>
      <c r="S193" s="39" t="str">
        <f>IF(O193="not eligible for chi-square test","not eligible for chi-square testing",IF(Q193&gt;=0.01,"test results not statistically significant",IF(M193&lt;=0,"test results statistically significant, minority NOT overrepresented in arrests",IF(M193&gt;0,"test results statistically significant, minority overrepresented in arrests"))))</f>
        <v>not eligible for chi-square testing</v>
      </c>
    </row>
    <row r="194" spans="1:19" x14ac:dyDescent="0.25">
      <c r="A194" s="39" t="s">
        <v>201</v>
      </c>
      <c r="B194" s="40" t="s">
        <v>202</v>
      </c>
      <c r="C194" s="41">
        <v>108</v>
      </c>
      <c r="D194" s="37">
        <v>7</v>
      </c>
      <c r="E194" s="37">
        <v>101</v>
      </c>
      <c r="F194" s="37">
        <v>2</v>
      </c>
      <c r="G194" s="37">
        <v>0</v>
      </c>
      <c r="H194" s="37">
        <v>2</v>
      </c>
      <c r="I194" s="42">
        <f>(C194/SUM(C194,F194))*SUM(D194,G194)</f>
        <v>6.872727272727273</v>
      </c>
      <c r="J194" s="42">
        <f>(C194/SUM(C194,F194))*SUM(E194,H194)</f>
        <v>101.12727272727273</v>
      </c>
      <c r="K194" s="42">
        <f>(F194/SUM(C194,F194))*SUM(D194,G194)</f>
        <v>0.12727272727272726</v>
      </c>
      <c r="L194" s="42">
        <f>(F194/SUM(C194,F194))*SUM(E194,H194)</f>
        <v>1.8727272727272726</v>
      </c>
      <c r="M194" s="42">
        <f>G194-K194</f>
        <v>-0.12727272727272726</v>
      </c>
      <c r="N194" s="43">
        <f>100*(M194/K194)</f>
        <v>-100</v>
      </c>
      <c r="O194" s="38" t="str">
        <f>IF(AND(I194&gt;=5,J194&gt;=5,K194&gt;=5,L194&gt;=5),"eligible for chi-square test","not eligible for chi-square test")</f>
        <v>not eligible for chi-square test</v>
      </c>
      <c r="S194" s="39" t="str">
        <f>IF(O194="not eligible for chi-square test","not eligible for chi-square testing",IF(Q194&gt;=0.01,"test results not statistically significant",IF(M194&lt;=0,"test results statistically significant, minority NOT overrepresented in arrests",IF(M194&gt;0,"test results statistically significant, minority overrepresented in arrests"))))</f>
        <v>not eligible for chi-square testing</v>
      </c>
    </row>
    <row r="195" spans="1:19" x14ac:dyDescent="0.25">
      <c r="A195" s="39" t="s">
        <v>209</v>
      </c>
      <c r="B195" s="40" t="s">
        <v>210</v>
      </c>
      <c r="C195" s="41">
        <v>4141</v>
      </c>
      <c r="D195" s="37">
        <v>11</v>
      </c>
      <c r="E195" s="37">
        <v>4130</v>
      </c>
      <c r="F195" s="37">
        <v>924</v>
      </c>
      <c r="G195" s="37">
        <v>2</v>
      </c>
      <c r="H195" s="37">
        <v>922</v>
      </c>
      <c r="I195" s="42">
        <f>(C195/SUM(C195,F195))*SUM(D195,G195)</f>
        <v>10.628430404738401</v>
      </c>
      <c r="J195" s="42">
        <f>(C195/SUM(C195,F195))*SUM(E195,H195)</f>
        <v>4130.3715695952615</v>
      </c>
      <c r="K195" s="42">
        <f>(F195/SUM(C195,F195))*SUM(D195,G195)</f>
        <v>2.3715695952615992</v>
      </c>
      <c r="L195" s="42">
        <f>(F195/SUM(C195,F195))*SUM(E195,H195)</f>
        <v>921.62843040473842</v>
      </c>
      <c r="M195" s="42">
        <f>G195-K195</f>
        <v>-0.37156959526159916</v>
      </c>
      <c r="N195" s="43">
        <f>100*(M195/K195)</f>
        <v>-15.667665667665668</v>
      </c>
      <c r="O195" s="38" t="str">
        <f>IF(AND(I195&gt;=5,J195&gt;=5,K195&gt;=5,L195&gt;=5),"eligible for chi-square test","not eligible for chi-square test")</f>
        <v>not eligible for chi-square test</v>
      </c>
      <c r="S195" s="39" t="str">
        <f>IF(O195="not eligible for chi-square test","not eligible for chi-square testing",IF(Q195&gt;=0.01,"test results not statistically significant",IF(M195&lt;=0,"test results statistically significant, minority NOT overrepresented in arrests",IF(M195&gt;0,"test results statistically significant, minority overrepresented in arrests"))))</f>
        <v>not eligible for chi-square testing</v>
      </c>
    </row>
    <row r="196" spans="1:19" x14ac:dyDescent="0.25">
      <c r="A196" s="39" t="s">
        <v>341</v>
      </c>
      <c r="B196" s="40" t="s">
        <v>342</v>
      </c>
      <c r="C196" s="41">
        <v>786</v>
      </c>
      <c r="D196" s="37">
        <v>13</v>
      </c>
      <c r="E196" s="37">
        <v>773</v>
      </c>
      <c r="F196" s="37">
        <v>102</v>
      </c>
      <c r="G196" s="37">
        <v>3</v>
      </c>
      <c r="H196" s="37">
        <v>99</v>
      </c>
      <c r="I196" s="42">
        <f>(C196/SUM(C196,F196))*SUM(D196,G196)</f>
        <v>14.162162162162161</v>
      </c>
      <c r="J196" s="42">
        <f>(C196/SUM(C196,F196))*SUM(E196,H196)</f>
        <v>771.83783783783781</v>
      </c>
      <c r="K196" s="42">
        <f>(F196/SUM(C196,F196))*SUM(D196,G196)</f>
        <v>1.8378378378378379</v>
      </c>
      <c r="L196" s="42">
        <f>(F196/SUM(C196,F196))*SUM(E196,H196)</f>
        <v>100.16216216216216</v>
      </c>
      <c r="M196" s="42">
        <f>G196-K196</f>
        <v>1.1621621621621621</v>
      </c>
      <c r="N196" s="43">
        <f>100*(M196/K196)</f>
        <v>63.235294117647044</v>
      </c>
      <c r="O196" s="38" t="str">
        <f>IF(AND(I196&gt;=5,J196&gt;=5,K196&gt;=5,L196&gt;=5),"eligible for chi-square test","not eligible for chi-square test")</f>
        <v>not eligible for chi-square test</v>
      </c>
      <c r="S196" s="39" t="str">
        <f>IF(O196="not eligible for chi-square test","not eligible for chi-square testing",IF(Q196&gt;=0.01,"test results not statistically significant",IF(M196&lt;=0,"test results statistically significant, minority NOT overrepresented in arrests",IF(M196&gt;0,"test results statistically significant, minority overrepresented in arrests"))))</f>
        <v>not eligible for chi-square testing</v>
      </c>
    </row>
    <row r="197" spans="1:19" x14ac:dyDescent="0.25">
      <c r="A197" s="39" t="s">
        <v>499</v>
      </c>
      <c r="B197" s="40" t="s">
        <v>500</v>
      </c>
      <c r="C197" s="41">
        <v>676</v>
      </c>
      <c r="D197" s="37">
        <v>2</v>
      </c>
      <c r="E197" s="37">
        <v>674</v>
      </c>
      <c r="F197" s="37">
        <v>109</v>
      </c>
      <c r="G197" s="37">
        <v>0</v>
      </c>
      <c r="H197" s="37">
        <v>109</v>
      </c>
      <c r="I197" s="42">
        <f>(C197/SUM(C197,F197))*SUM(D197,G197)</f>
        <v>1.7222929936305733</v>
      </c>
      <c r="J197" s="42">
        <f>(C197/SUM(C197,F197))*SUM(E197,H197)</f>
        <v>674.2777070063695</v>
      </c>
      <c r="K197" s="42">
        <f>(F197/SUM(C197,F197))*SUM(D197,G197)</f>
        <v>0.27770700636942675</v>
      </c>
      <c r="L197" s="42">
        <f>(F197/SUM(C197,F197))*SUM(E197,H197)</f>
        <v>108.72229299363057</v>
      </c>
      <c r="M197" s="42">
        <f>G197-K197</f>
        <v>-0.27770700636942675</v>
      </c>
      <c r="N197" s="43">
        <f>100*(M197/K197)</f>
        <v>-100</v>
      </c>
      <c r="O197" s="38" t="str">
        <f>IF(AND(I197&gt;=5,J197&gt;=5,K197&gt;=5,L197&gt;=5),"eligible for chi-square test","not eligible for chi-square test")</f>
        <v>not eligible for chi-square test</v>
      </c>
      <c r="S197" s="39" t="str">
        <f>IF(O197="not eligible for chi-square test","not eligible for chi-square testing",IF(Q197&gt;=0.01,"test results not statistically significant",IF(M197&lt;=0,"test results statistically significant, minority NOT overrepresented in arrests",IF(M197&gt;0,"test results statistically significant, minority overrepresented in arrests"))))</f>
        <v>not eligible for chi-square testing</v>
      </c>
    </row>
    <row r="198" spans="1:19" x14ac:dyDescent="0.25">
      <c r="A198" s="39" t="s">
        <v>303</v>
      </c>
      <c r="B198" s="40" t="s">
        <v>304</v>
      </c>
      <c r="C198" s="41">
        <v>234</v>
      </c>
      <c r="D198" s="37">
        <v>3</v>
      </c>
      <c r="E198" s="37">
        <v>231</v>
      </c>
      <c r="F198" s="37">
        <v>158</v>
      </c>
      <c r="G198" s="37">
        <v>3</v>
      </c>
      <c r="H198" s="37">
        <v>155</v>
      </c>
      <c r="I198" s="42">
        <f>(C198/SUM(C198,F198))*SUM(D198,G198)</f>
        <v>3.5816326530612246</v>
      </c>
      <c r="J198" s="42">
        <f>(C198/SUM(C198,F198))*SUM(E198,H198)</f>
        <v>230.41836734693879</v>
      </c>
      <c r="K198" s="42">
        <f>(F198/SUM(C198,F198))*SUM(D198,G198)</f>
        <v>2.4183673469387754</v>
      </c>
      <c r="L198" s="42">
        <f>(F198/SUM(C198,F198))*SUM(E198,H198)</f>
        <v>155.58163265306123</v>
      </c>
      <c r="M198" s="42">
        <f>G198-K198</f>
        <v>0.58163265306122458</v>
      </c>
      <c r="N198" s="43">
        <f>100*(M198/K198)</f>
        <v>24.050632911392409</v>
      </c>
      <c r="O198" s="38" t="str">
        <f>IF(AND(I198&gt;=5,J198&gt;=5,K198&gt;=5,L198&gt;=5),"eligible for chi-square test","not eligible for chi-square test")</f>
        <v>not eligible for chi-square test</v>
      </c>
      <c r="S198" s="39" t="str">
        <f>IF(O198="not eligible for chi-square test","not eligible for chi-square testing",IF(Q198&gt;=0.01,"test results not statistically significant",IF(M198&lt;=0,"test results statistically significant, minority NOT overrepresented in arrests",IF(M198&gt;0,"test results statistically significant, minority overrepresented in arrests"))))</f>
        <v>not eligible for chi-square testing</v>
      </c>
    </row>
    <row r="199" spans="1:19" x14ac:dyDescent="0.25">
      <c r="A199" s="39" t="s">
        <v>207</v>
      </c>
      <c r="B199" s="40" t="s">
        <v>208</v>
      </c>
      <c r="C199" s="41">
        <v>7929</v>
      </c>
      <c r="D199" s="37">
        <v>1</v>
      </c>
      <c r="E199" s="37">
        <v>7928</v>
      </c>
      <c r="F199" s="37">
        <v>2038</v>
      </c>
      <c r="G199" s="37">
        <v>0</v>
      </c>
      <c r="H199" s="37">
        <v>2038</v>
      </c>
      <c r="I199" s="42">
        <f>(C199/SUM(C199,F199))*SUM(D199,G199)</f>
        <v>0.7955252332697903</v>
      </c>
      <c r="J199" s="42">
        <f>(C199/SUM(C199,F199))*SUM(E199,H199)</f>
        <v>7928.2044747667305</v>
      </c>
      <c r="K199" s="42">
        <f>(F199/SUM(C199,F199))*SUM(D199,G199)</f>
        <v>0.2044747667302097</v>
      </c>
      <c r="L199" s="42">
        <f>(F199/SUM(C199,F199))*SUM(E199,H199)</f>
        <v>2037.7955252332699</v>
      </c>
      <c r="M199" s="42">
        <f>G199-K199</f>
        <v>-0.2044747667302097</v>
      </c>
      <c r="N199" s="43">
        <f>100*(M199/K199)</f>
        <v>-100</v>
      </c>
      <c r="O199" s="38" t="str">
        <f>IF(AND(I199&gt;=5,J199&gt;=5,K199&gt;=5,L199&gt;=5),"eligible for chi-square test","not eligible for chi-square test")</f>
        <v>not eligible for chi-square test</v>
      </c>
      <c r="S199" s="39" t="str">
        <f>IF(O199="not eligible for chi-square test","not eligible for chi-square testing",IF(Q199&gt;=0.01,"test results not statistically significant",IF(M199&lt;=0,"test results statistically significant, minority NOT overrepresented in arrests",IF(M199&gt;0,"test results statistically significant, minority overrepresented in arrests"))))</f>
        <v>not eligible for chi-square testing</v>
      </c>
    </row>
    <row r="200" spans="1:19" x14ac:dyDescent="0.25">
      <c r="A200" s="39" t="s">
        <v>217</v>
      </c>
      <c r="B200" s="40" t="s">
        <v>218</v>
      </c>
      <c r="C200" s="41">
        <v>80</v>
      </c>
      <c r="D200" s="37">
        <v>2</v>
      </c>
      <c r="E200" s="37">
        <v>78</v>
      </c>
      <c r="F200" s="37">
        <v>37</v>
      </c>
      <c r="G200" s="37">
        <v>6</v>
      </c>
      <c r="H200" s="37">
        <v>31</v>
      </c>
      <c r="I200" s="42">
        <f>(C200/SUM(C200,F200))*SUM(D200,G200)</f>
        <v>5.4700854700854702</v>
      </c>
      <c r="J200" s="42">
        <f>(C200/SUM(C200,F200))*SUM(E200,H200)</f>
        <v>74.529914529914535</v>
      </c>
      <c r="K200" s="42">
        <f>(F200/SUM(C200,F200))*SUM(D200,G200)</f>
        <v>2.5299145299145298</v>
      </c>
      <c r="L200" s="42">
        <f>(F200/SUM(C200,F200))*SUM(E200,H200)</f>
        <v>34.470085470085472</v>
      </c>
      <c r="M200" s="42">
        <f>G200-K200</f>
        <v>3.4700854700854702</v>
      </c>
      <c r="N200" s="43">
        <f>100*(M200/K200)</f>
        <v>137.16216216216216</v>
      </c>
      <c r="O200" s="38" t="str">
        <f>IF(AND(I200&gt;=5,J200&gt;=5,K200&gt;=5,L200&gt;=5),"eligible for chi-square test","not eligible for chi-square test")</f>
        <v>not eligible for chi-square test</v>
      </c>
      <c r="S200" s="39" t="str">
        <f>IF(O200="not eligible for chi-square test","not eligible for chi-square testing",IF(Q200&gt;=0.01,"test results not statistically significant",IF(M200&lt;=0,"test results statistically significant, minority NOT overrepresented in arrests",IF(M200&gt;0,"test results statistically significant, minority overrepresented in arrests"))))</f>
        <v>not eligible for chi-square testing</v>
      </c>
    </row>
    <row r="201" spans="1:19" x14ac:dyDescent="0.25">
      <c r="A201" s="39" t="s">
        <v>219</v>
      </c>
      <c r="B201" s="40" t="s">
        <v>220</v>
      </c>
      <c r="C201" s="41">
        <v>190</v>
      </c>
      <c r="D201" s="37">
        <v>1</v>
      </c>
      <c r="E201" s="37">
        <v>189</v>
      </c>
      <c r="F201" s="37">
        <v>124</v>
      </c>
      <c r="G201" s="37">
        <v>1</v>
      </c>
      <c r="H201" s="37">
        <v>123</v>
      </c>
      <c r="I201" s="42">
        <f>(C201/SUM(C201,F201))*SUM(D201,G201)</f>
        <v>1.2101910828025477</v>
      </c>
      <c r="J201" s="42">
        <f>(C201/SUM(C201,F201))*SUM(E201,H201)</f>
        <v>188.78980891719743</v>
      </c>
      <c r="K201" s="42">
        <f>(F201/SUM(C201,F201))*SUM(D201,G201)</f>
        <v>0.78980891719745228</v>
      </c>
      <c r="L201" s="42">
        <f>(F201/SUM(C201,F201))*SUM(E201,H201)</f>
        <v>123.21019108280255</v>
      </c>
      <c r="M201" s="42">
        <f>G201-K201</f>
        <v>0.21019108280254772</v>
      </c>
      <c r="N201" s="43">
        <f>100*(M201/K201)</f>
        <v>26.612903225806445</v>
      </c>
      <c r="O201" s="38" t="str">
        <f>IF(AND(I201&gt;=5,J201&gt;=5,K201&gt;=5,L201&gt;=5),"eligible for chi-square test","not eligible for chi-square test")</f>
        <v>not eligible for chi-square test</v>
      </c>
      <c r="S201" s="39" t="str">
        <f>IF(O201="not eligible for chi-square test","not eligible for chi-square testing",IF(Q201&gt;=0.01,"test results not statistically significant",IF(M201&lt;=0,"test results statistically significant, minority NOT overrepresented in arrests",IF(M201&gt;0,"test results statistically significant, minority overrepresented in arrests"))))</f>
        <v>not eligible for chi-square testing</v>
      </c>
    </row>
    <row r="202" spans="1:19" x14ac:dyDescent="0.25">
      <c r="A202" s="39" t="s">
        <v>281</v>
      </c>
      <c r="B202" s="40" t="s">
        <v>282</v>
      </c>
      <c r="C202" s="41">
        <v>460</v>
      </c>
      <c r="D202" s="37">
        <v>12</v>
      </c>
      <c r="E202" s="37">
        <v>448</v>
      </c>
      <c r="F202" s="37">
        <v>25</v>
      </c>
      <c r="G202" s="37">
        <v>0</v>
      </c>
      <c r="H202" s="37">
        <v>25</v>
      </c>
      <c r="I202" s="42">
        <f>(C202/SUM(C202,F202))*SUM(D202,G202)</f>
        <v>11.381443298969071</v>
      </c>
      <c r="J202" s="42">
        <f>(C202/SUM(C202,F202))*SUM(E202,H202)</f>
        <v>448.61855670103091</v>
      </c>
      <c r="K202" s="42">
        <f>(F202/SUM(C202,F202))*SUM(D202,G202)</f>
        <v>0.61855670103092786</v>
      </c>
      <c r="L202" s="42">
        <f>(F202/SUM(C202,F202))*SUM(E202,H202)</f>
        <v>24.381443298969071</v>
      </c>
      <c r="M202" s="42">
        <f>G202-K202</f>
        <v>-0.61855670103092786</v>
      </c>
      <c r="N202" s="43">
        <f>100*(M202/K202)</f>
        <v>-100</v>
      </c>
      <c r="O202" s="38" t="str">
        <f>IF(AND(I202&gt;=5,J202&gt;=5,K202&gt;=5,L202&gt;=5),"eligible for chi-square test","not eligible for chi-square test")</f>
        <v>not eligible for chi-square test</v>
      </c>
      <c r="S202" s="39" t="str">
        <f>IF(O202="not eligible for chi-square test","not eligible for chi-square testing",IF(Q202&gt;=0.01,"test results not statistically significant",IF(M202&lt;=0,"test results statistically significant, minority NOT overrepresented in arrests",IF(M202&gt;0,"test results statistically significant, minority overrepresented in arrests"))))</f>
        <v>not eligible for chi-square testing</v>
      </c>
    </row>
    <row r="203" spans="1:19" x14ac:dyDescent="0.25">
      <c r="A203" s="39" t="s">
        <v>225</v>
      </c>
      <c r="B203" s="40" t="s">
        <v>226</v>
      </c>
      <c r="C203" s="41">
        <v>1536</v>
      </c>
      <c r="D203" s="37">
        <v>10</v>
      </c>
      <c r="E203" s="37">
        <v>1526</v>
      </c>
      <c r="F203" s="37">
        <v>347</v>
      </c>
      <c r="G203" s="37">
        <v>2</v>
      </c>
      <c r="H203" s="37">
        <v>345</v>
      </c>
      <c r="I203" s="42">
        <f>(C203/SUM(C203,F203))*SUM(D203,G203)</f>
        <v>9.7886351566648955</v>
      </c>
      <c r="J203" s="42">
        <f>(C203/SUM(C203,F203))*SUM(E203,H203)</f>
        <v>1526.2113648433351</v>
      </c>
      <c r="K203" s="42">
        <f>(F203/SUM(C203,F203))*SUM(D203,G203)</f>
        <v>2.2113648433351036</v>
      </c>
      <c r="L203" s="42">
        <f>(F203/SUM(C203,F203))*SUM(E203,H203)</f>
        <v>344.7886351566649</v>
      </c>
      <c r="M203" s="42">
        <f>G203-K203</f>
        <v>-0.21136484333510364</v>
      </c>
      <c r="N203" s="43">
        <f>100*(M203/K203)</f>
        <v>-9.5581171950048063</v>
      </c>
      <c r="O203" s="38" t="str">
        <f>IF(AND(I203&gt;=5,J203&gt;=5,K203&gt;=5,L203&gt;=5),"eligible for chi-square test","not eligible for chi-square test")</f>
        <v>not eligible for chi-square test</v>
      </c>
      <c r="S203" s="39" t="str">
        <f>IF(O203="not eligible for chi-square test","not eligible for chi-square testing",IF(Q203&gt;=0.01,"test results not statistically significant",IF(M203&lt;=0,"test results statistically significant, minority NOT overrepresented in arrests",IF(M203&gt;0,"test results statistically significant, minority overrepresented in arrests"))))</f>
        <v>not eligible for chi-square testing</v>
      </c>
    </row>
    <row r="204" spans="1:19" x14ac:dyDescent="0.25">
      <c r="A204" s="39" t="s">
        <v>311</v>
      </c>
      <c r="B204" s="40" t="s">
        <v>312</v>
      </c>
      <c r="C204" s="41">
        <v>1621</v>
      </c>
      <c r="D204" s="37">
        <v>3</v>
      </c>
      <c r="E204" s="37">
        <v>1618</v>
      </c>
      <c r="F204" s="37">
        <v>703</v>
      </c>
      <c r="G204" s="37">
        <v>3</v>
      </c>
      <c r="H204" s="37">
        <v>700</v>
      </c>
      <c r="I204" s="42">
        <f>(C204/SUM(C204,F204))*SUM(D204,G204)</f>
        <v>4.1850258175559381</v>
      </c>
      <c r="J204" s="42">
        <f>(C204/SUM(C204,F204))*SUM(E204,H204)</f>
        <v>1616.8149741824441</v>
      </c>
      <c r="K204" s="42">
        <f>(F204/SUM(C204,F204))*SUM(D204,G204)</f>
        <v>1.8149741824440619</v>
      </c>
      <c r="L204" s="42">
        <f>(F204/SUM(C204,F204))*SUM(E204,H204)</f>
        <v>701.18502581755592</v>
      </c>
      <c r="M204" s="42">
        <f>G204-K204</f>
        <v>1.1850258175559381</v>
      </c>
      <c r="N204" s="43">
        <f>100*(M204/K204)</f>
        <v>65.29160739687056</v>
      </c>
      <c r="O204" s="38" t="str">
        <f>IF(AND(I204&gt;=5,J204&gt;=5,K204&gt;=5,L204&gt;=5),"eligible for chi-square test","not eligible for chi-square test")</f>
        <v>not eligible for chi-square test</v>
      </c>
      <c r="S204" s="39" t="str">
        <f>IF(O204="not eligible for chi-square test","not eligible for chi-square testing",IF(Q204&gt;=0.01,"test results not statistically significant",IF(M204&lt;=0,"test results statistically significant, minority NOT overrepresented in arrests",IF(M204&gt;0,"test results statistically significant, minority overrepresented in arrests"))))</f>
        <v>not eligible for chi-square testing</v>
      </c>
    </row>
    <row r="205" spans="1:19" x14ac:dyDescent="0.25">
      <c r="A205" s="39" t="s">
        <v>309</v>
      </c>
      <c r="B205" s="40" t="s">
        <v>310</v>
      </c>
      <c r="C205" s="41">
        <v>825</v>
      </c>
      <c r="D205" s="37">
        <v>4</v>
      </c>
      <c r="E205" s="37">
        <v>821</v>
      </c>
      <c r="F205" s="37">
        <v>407</v>
      </c>
      <c r="G205" s="37">
        <v>5</v>
      </c>
      <c r="H205" s="37">
        <v>402</v>
      </c>
      <c r="I205" s="42">
        <f>(C205/SUM(C205,F205))*SUM(D205,G205)</f>
        <v>6.0267857142857135</v>
      </c>
      <c r="J205" s="42">
        <f>(C205/SUM(C205,F205))*SUM(E205,H205)</f>
        <v>818.97321428571422</v>
      </c>
      <c r="K205" s="42">
        <f>(F205/SUM(C205,F205))*SUM(D205,G205)</f>
        <v>2.9732142857142856</v>
      </c>
      <c r="L205" s="42">
        <f>(F205/SUM(C205,F205))*SUM(E205,H205)</f>
        <v>404.02678571428572</v>
      </c>
      <c r="M205" s="42">
        <f>G205-K205</f>
        <v>2.0267857142857144</v>
      </c>
      <c r="N205" s="43">
        <f>100*(M205/K205)</f>
        <v>68.168168168168179</v>
      </c>
      <c r="O205" s="38" t="str">
        <f>IF(AND(I205&gt;=5,J205&gt;=5,K205&gt;=5,L205&gt;=5),"eligible for chi-square test","not eligible for chi-square test")</f>
        <v>not eligible for chi-square test</v>
      </c>
      <c r="S205" s="39" t="str">
        <f>IF(O205="not eligible for chi-square test","not eligible for chi-square testing",IF(Q205&gt;=0.01,"test results not statistically significant",IF(M205&lt;=0,"test results statistically significant, minority NOT overrepresented in arrests",IF(M205&gt;0,"test results statistically significant, minority overrepresented in arrests"))))</f>
        <v>not eligible for chi-square testing</v>
      </c>
    </row>
    <row r="206" spans="1:19" x14ac:dyDescent="0.25">
      <c r="A206" s="39" t="s">
        <v>383</v>
      </c>
      <c r="B206" s="40" t="s">
        <v>384</v>
      </c>
      <c r="C206" s="41">
        <v>188</v>
      </c>
      <c r="D206" s="37">
        <v>2</v>
      </c>
      <c r="E206" s="37">
        <v>186</v>
      </c>
      <c r="F206" s="37">
        <v>8</v>
      </c>
      <c r="G206" s="37">
        <v>1</v>
      </c>
      <c r="H206" s="37">
        <v>7</v>
      </c>
      <c r="I206" s="42">
        <f>(C206/SUM(C206,F206))*SUM(D206,G206)</f>
        <v>2.8775510204081631</v>
      </c>
      <c r="J206" s="42">
        <f>(C206/SUM(C206,F206))*SUM(E206,H206)</f>
        <v>185.12244897959184</v>
      </c>
      <c r="K206" s="42">
        <f>(F206/SUM(C206,F206))*SUM(D206,G206)</f>
        <v>0.12244897959183673</v>
      </c>
      <c r="L206" s="42">
        <f>(F206/SUM(C206,F206))*SUM(E206,H206)</f>
        <v>7.8775510204081627</v>
      </c>
      <c r="M206" s="42">
        <f>G206-K206</f>
        <v>0.87755102040816324</v>
      </c>
      <c r="N206" s="43">
        <f>100*(M206/K206)</f>
        <v>716.66666666666674</v>
      </c>
      <c r="O206" s="38" t="str">
        <f>IF(AND(I206&gt;=5,J206&gt;=5,K206&gt;=5,L206&gt;=5),"eligible for chi-square test","not eligible for chi-square test")</f>
        <v>not eligible for chi-square test</v>
      </c>
      <c r="S206" s="39" t="str">
        <f>IF(O206="not eligible for chi-square test","not eligible for chi-square testing",IF(Q206&gt;=0.01,"test results not statistically significant",IF(M206&lt;=0,"test results statistically significant, minority NOT overrepresented in arrests",IF(M206&gt;0,"test results statistically significant, minority overrepresented in arrests"))))</f>
        <v>not eligible for chi-square testing</v>
      </c>
    </row>
    <row r="207" spans="1:19" x14ac:dyDescent="0.25">
      <c r="A207" s="39" t="s">
        <v>227</v>
      </c>
      <c r="B207" s="40" t="s">
        <v>228</v>
      </c>
      <c r="C207" s="41">
        <v>738</v>
      </c>
      <c r="D207" s="37">
        <v>13</v>
      </c>
      <c r="E207" s="37">
        <v>725</v>
      </c>
      <c r="F207" s="37">
        <v>181</v>
      </c>
      <c r="G207" s="37">
        <v>4</v>
      </c>
      <c r="H207" s="37">
        <v>177</v>
      </c>
      <c r="I207" s="42">
        <f>(C207/SUM(C207,F207))*SUM(D207,G207)</f>
        <v>13.651795429815015</v>
      </c>
      <c r="J207" s="42">
        <f>(C207/SUM(C207,F207))*SUM(E207,H207)</f>
        <v>724.34820457018498</v>
      </c>
      <c r="K207" s="42">
        <f>(F207/SUM(C207,F207))*SUM(D207,G207)</f>
        <v>3.3482045701849836</v>
      </c>
      <c r="L207" s="42">
        <f>(F207/SUM(C207,F207))*SUM(E207,H207)</f>
        <v>177.65179542981502</v>
      </c>
      <c r="M207" s="42">
        <f>G207-K207</f>
        <v>0.65179542981501637</v>
      </c>
      <c r="N207" s="43">
        <f>100*(M207/K207)</f>
        <v>19.467013324666883</v>
      </c>
      <c r="O207" s="38" t="str">
        <f>IF(AND(I207&gt;=5,J207&gt;=5,K207&gt;=5,L207&gt;=5),"eligible for chi-square test","not eligible for chi-square test")</f>
        <v>not eligible for chi-square test</v>
      </c>
      <c r="S207" s="39" t="str">
        <f>IF(O207="not eligible for chi-square test","not eligible for chi-square testing",IF(Q207&gt;=0.01,"test results not statistically significant",IF(M207&lt;=0,"test results statistically significant, minority NOT overrepresented in arrests",IF(M207&gt;0,"test results statistically significant, minority overrepresented in arrests"))))</f>
        <v>not eligible for chi-square testing</v>
      </c>
    </row>
    <row r="208" spans="1:19" x14ac:dyDescent="0.25">
      <c r="A208" s="39" t="s">
        <v>229</v>
      </c>
      <c r="B208" s="40" t="s">
        <v>230</v>
      </c>
      <c r="C208" s="41">
        <v>1565</v>
      </c>
      <c r="D208" s="37">
        <v>0</v>
      </c>
      <c r="E208" s="37">
        <v>1565</v>
      </c>
      <c r="F208" s="37">
        <v>1124</v>
      </c>
      <c r="G208" s="37">
        <v>0</v>
      </c>
      <c r="H208" s="37">
        <v>1124</v>
      </c>
      <c r="I208" s="42">
        <f>(C208/SUM(C208,F208))*SUM(D208,G208)</f>
        <v>0</v>
      </c>
      <c r="J208" s="42">
        <f>(C208/SUM(C208,F208))*SUM(E208,H208)</f>
        <v>1565</v>
      </c>
      <c r="K208" s="42">
        <f>(F208/SUM(C208,F208))*SUM(D208,G208)</f>
        <v>0</v>
      </c>
      <c r="L208" s="42">
        <f>(F208/SUM(C208,F208))*SUM(E208,H208)</f>
        <v>1124</v>
      </c>
      <c r="M208" s="42">
        <f>G208-K208</f>
        <v>0</v>
      </c>
      <c r="N208" s="43" t="e">
        <f>100*(M208/K208)</f>
        <v>#DIV/0!</v>
      </c>
      <c r="O208" s="38" t="str">
        <f>IF(AND(I208&gt;=5,J208&gt;=5,K208&gt;=5,L208&gt;=5),"eligible for chi-square test","not eligible for chi-square test")</f>
        <v>not eligible for chi-square test</v>
      </c>
      <c r="S208" s="39" t="str">
        <f>IF(O208="not eligible for chi-square test","not eligible for chi-square testing",IF(Q208&gt;=0.01,"test results not statistically significant",IF(M208&lt;=0,"test results statistically significant, minority NOT overrepresented in arrests",IF(M208&gt;0,"test results statistically significant, minority overrepresented in arrests"))))</f>
        <v>not eligible for chi-square testing</v>
      </c>
    </row>
    <row r="209" spans="1:19" x14ac:dyDescent="0.25">
      <c r="A209" s="39" t="s">
        <v>589</v>
      </c>
      <c r="B209" s="40" t="s">
        <v>590</v>
      </c>
      <c r="C209" s="41">
        <v>2297</v>
      </c>
      <c r="D209" s="37">
        <v>1</v>
      </c>
      <c r="E209" s="37">
        <v>2296</v>
      </c>
      <c r="F209" s="37">
        <v>1600</v>
      </c>
      <c r="G209" s="37">
        <v>1</v>
      </c>
      <c r="H209" s="37">
        <v>1599</v>
      </c>
      <c r="I209" s="42">
        <f>(C209/SUM(C209,F209))*SUM(D209,G209)</f>
        <v>1.1788555298947909</v>
      </c>
      <c r="J209" s="42">
        <f>(C209/SUM(C209,F209))*SUM(E209,H209)</f>
        <v>2295.8211444701055</v>
      </c>
      <c r="K209" s="42">
        <f>(F209/SUM(C209,F209))*SUM(D209,G209)</f>
        <v>0.82114447010520919</v>
      </c>
      <c r="L209" s="42">
        <f>(F209/SUM(C209,F209))*SUM(E209,H209)</f>
        <v>1599.1788555298949</v>
      </c>
      <c r="M209" s="42">
        <f>G209-K209</f>
        <v>0.17885552989479081</v>
      </c>
      <c r="N209" s="43">
        <f>100*(M209/K209)</f>
        <v>21.781249999999989</v>
      </c>
      <c r="O209" s="38" t="str">
        <f>IF(AND(I209&gt;=5,J209&gt;=5,K209&gt;=5,L209&gt;=5),"eligible for chi-square test","not eligible for chi-square test")</f>
        <v>not eligible for chi-square test</v>
      </c>
      <c r="S209" s="39" t="str">
        <f>IF(O209="not eligible for chi-square test","not eligible for chi-square testing",IF(Q209&gt;=0.01,"test results not statistically significant",IF(M209&lt;=0,"test results statistically significant, minority NOT overrepresented in arrests",IF(M209&gt;0,"test results statistically significant, minority overrepresented in arrests"))))</f>
        <v>not eligible for chi-square testing</v>
      </c>
    </row>
    <row r="210" spans="1:19" x14ac:dyDescent="0.25">
      <c r="A210" s="39" t="s">
        <v>211</v>
      </c>
      <c r="B210" s="40" t="s">
        <v>212</v>
      </c>
      <c r="C210" s="41">
        <v>77</v>
      </c>
      <c r="D210" s="37">
        <v>0</v>
      </c>
      <c r="E210" s="37">
        <v>77</v>
      </c>
      <c r="F210" s="37">
        <v>11</v>
      </c>
      <c r="G210" s="37">
        <v>0</v>
      </c>
      <c r="H210" s="37">
        <v>11</v>
      </c>
      <c r="I210" s="42">
        <f>(C210/SUM(C210,F210))*SUM(D210,G210)</f>
        <v>0</v>
      </c>
      <c r="J210" s="42">
        <f>(C210/SUM(C210,F210))*SUM(E210,H210)</f>
        <v>77</v>
      </c>
      <c r="K210" s="42">
        <f>(F210/SUM(C210,F210))*SUM(D210,G210)</f>
        <v>0</v>
      </c>
      <c r="L210" s="42">
        <f>(F210/SUM(C210,F210))*SUM(E210,H210)</f>
        <v>11</v>
      </c>
      <c r="M210" s="42">
        <f>G210-K210</f>
        <v>0</v>
      </c>
      <c r="N210" s="43" t="e">
        <f>100*(M210/K210)</f>
        <v>#DIV/0!</v>
      </c>
      <c r="O210" s="38" t="str">
        <f>IF(AND(I210&gt;=5,J210&gt;=5,K210&gt;=5,L210&gt;=5),"eligible for chi-square test","not eligible for chi-square test")</f>
        <v>not eligible for chi-square test</v>
      </c>
      <c r="S210" s="39" t="str">
        <f>IF(O210="not eligible for chi-square test","not eligible for chi-square testing",IF(Q210&gt;=0.01,"test results not statistically significant",IF(M210&lt;=0,"test results statistically significant, minority NOT overrepresented in arrests",IF(M210&gt;0,"test results statistically significant, minority overrepresented in arrests"))))</f>
        <v>not eligible for chi-square testing</v>
      </c>
    </row>
    <row r="211" spans="1:19" x14ac:dyDescent="0.25">
      <c r="A211" s="39" t="s">
        <v>241</v>
      </c>
      <c r="B211" s="40" t="s">
        <v>242</v>
      </c>
      <c r="C211" s="41">
        <v>439</v>
      </c>
      <c r="D211" s="37">
        <v>0</v>
      </c>
      <c r="E211" s="37">
        <v>439</v>
      </c>
      <c r="F211" s="37">
        <v>134</v>
      </c>
      <c r="G211" s="37">
        <v>0</v>
      </c>
      <c r="H211" s="37">
        <v>134</v>
      </c>
      <c r="I211" s="42">
        <f>(C211/SUM(C211,F211))*SUM(D211,G211)</f>
        <v>0</v>
      </c>
      <c r="J211" s="42">
        <f>(C211/SUM(C211,F211))*SUM(E211,H211)</f>
        <v>439</v>
      </c>
      <c r="K211" s="42">
        <f>(F211/SUM(C211,F211))*SUM(D211,G211)</f>
        <v>0</v>
      </c>
      <c r="L211" s="42">
        <f>(F211/SUM(C211,F211))*SUM(E211,H211)</f>
        <v>134</v>
      </c>
      <c r="M211" s="42">
        <f>G211-K211</f>
        <v>0</v>
      </c>
      <c r="N211" s="43" t="e">
        <f>100*(M211/K211)</f>
        <v>#DIV/0!</v>
      </c>
      <c r="O211" s="38" t="str">
        <f>IF(AND(I211&gt;=5,J211&gt;=5,K211&gt;=5,L211&gt;=5),"eligible for chi-square test","not eligible for chi-square test")</f>
        <v>not eligible for chi-square test</v>
      </c>
      <c r="S211" s="39" t="str">
        <f>IF(O211="not eligible for chi-square test","not eligible for chi-square testing",IF(Q211&gt;=0.01,"test results not statistically significant",IF(M211&lt;=0,"test results statistically significant, minority NOT overrepresented in arrests",IF(M211&gt;0,"test results statistically significant, minority overrepresented in arrests"))))</f>
        <v>not eligible for chi-square testing</v>
      </c>
    </row>
    <row r="212" spans="1:19" x14ac:dyDescent="0.25">
      <c r="A212" s="39" t="s">
        <v>139</v>
      </c>
      <c r="B212" s="40" t="s">
        <v>140</v>
      </c>
      <c r="C212" s="41">
        <v>371</v>
      </c>
      <c r="D212" s="37">
        <v>0</v>
      </c>
      <c r="E212" s="37">
        <v>371</v>
      </c>
      <c r="F212" s="37">
        <v>21</v>
      </c>
      <c r="G212" s="37">
        <v>0</v>
      </c>
      <c r="H212" s="37">
        <v>21</v>
      </c>
      <c r="I212" s="42">
        <f>(C212/SUM(C212,F212))*SUM(D212,G212)</f>
        <v>0</v>
      </c>
      <c r="J212" s="42">
        <f>(C212/SUM(C212,F212))*SUM(E212,H212)</f>
        <v>371</v>
      </c>
      <c r="K212" s="42">
        <f>(F212/SUM(C212,F212))*SUM(D212,G212)</f>
        <v>0</v>
      </c>
      <c r="L212" s="42">
        <f>(F212/SUM(C212,F212))*SUM(E212,H212)</f>
        <v>21</v>
      </c>
      <c r="M212" s="42">
        <f>G212-K212</f>
        <v>0</v>
      </c>
      <c r="N212" s="43" t="e">
        <f>100*(M212/K212)</f>
        <v>#DIV/0!</v>
      </c>
      <c r="O212" s="38" t="str">
        <f>IF(AND(I212&gt;=5,J212&gt;=5,K212&gt;=5,L212&gt;=5),"eligible for chi-square test","not eligible for chi-square test")</f>
        <v>not eligible for chi-square test</v>
      </c>
      <c r="S212" s="39" t="str">
        <f>IF(O212="not eligible for chi-square test","not eligible for chi-square testing",IF(Q212&gt;=0.01,"test results not statistically significant",IF(M212&lt;=0,"test results statistically significant, minority NOT overrepresented in arrests",IF(M212&gt;0,"test results statistically significant, minority overrepresented in arrests"))))</f>
        <v>not eligible for chi-square testing</v>
      </c>
    </row>
    <row r="213" spans="1:19" x14ac:dyDescent="0.25">
      <c r="A213" s="39" t="s">
        <v>243</v>
      </c>
      <c r="B213" s="40" t="s">
        <v>244</v>
      </c>
      <c r="C213" s="41">
        <v>3235</v>
      </c>
      <c r="D213" s="37">
        <v>22</v>
      </c>
      <c r="E213" s="37">
        <v>3213</v>
      </c>
      <c r="F213" s="37">
        <v>505</v>
      </c>
      <c r="G213" s="37">
        <v>6</v>
      </c>
      <c r="H213" s="37">
        <v>499</v>
      </c>
      <c r="I213" s="42">
        <f>(C213/SUM(C213,F213))*SUM(D213,G213)</f>
        <v>24.219251336898395</v>
      </c>
      <c r="J213" s="42">
        <f>(C213/SUM(C213,F213))*SUM(E213,H213)</f>
        <v>3210.7807486631018</v>
      </c>
      <c r="K213" s="42">
        <f>(F213/SUM(C213,F213))*SUM(D213,G213)</f>
        <v>3.7807486631016047</v>
      </c>
      <c r="L213" s="42">
        <f>(F213/SUM(C213,F213))*SUM(E213,H213)</f>
        <v>501.21925133689842</v>
      </c>
      <c r="M213" s="42">
        <f>G213-K213</f>
        <v>2.2192513368983953</v>
      </c>
      <c r="N213" s="43">
        <f>100*(M213/K213)</f>
        <v>58.698727015558681</v>
      </c>
      <c r="O213" s="38" t="str">
        <f>IF(AND(I213&gt;=5,J213&gt;=5,K213&gt;=5,L213&gt;=5),"eligible for chi-square test","not eligible for chi-square test")</f>
        <v>not eligible for chi-square test</v>
      </c>
      <c r="S213" s="39" t="str">
        <f>IF(O213="not eligible for chi-square test","not eligible for chi-square testing",IF(Q213&gt;=0.01,"test results not statistically significant",IF(M213&lt;=0,"test results statistically significant, minority NOT overrepresented in arrests",IF(M213&gt;0,"test results statistically significant, minority overrepresented in arrests"))))</f>
        <v>not eligible for chi-square testing</v>
      </c>
    </row>
    <row r="214" spans="1:19" x14ac:dyDescent="0.25">
      <c r="A214" s="39" t="s">
        <v>373</v>
      </c>
      <c r="B214" s="40" t="s">
        <v>374</v>
      </c>
      <c r="C214" s="41">
        <v>72</v>
      </c>
      <c r="D214" s="37">
        <v>0</v>
      </c>
      <c r="E214" s="37">
        <v>72</v>
      </c>
      <c r="F214" s="37">
        <v>2</v>
      </c>
      <c r="G214" s="37">
        <v>0</v>
      </c>
      <c r="H214" s="37">
        <v>2</v>
      </c>
      <c r="I214" s="42">
        <f>(C214/SUM(C214,F214))*SUM(D214,G214)</f>
        <v>0</v>
      </c>
      <c r="J214" s="42">
        <f>(C214/SUM(C214,F214))*SUM(E214,H214)</f>
        <v>72</v>
      </c>
      <c r="K214" s="42">
        <f>(F214/SUM(C214,F214))*SUM(D214,G214)</f>
        <v>0</v>
      </c>
      <c r="L214" s="42">
        <f>(F214/SUM(C214,F214))*SUM(E214,H214)</f>
        <v>2</v>
      </c>
      <c r="M214" s="42">
        <f>G214-K214</f>
        <v>0</v>
      </c>
      <c r="N214" s="43" t="e">
        <f>100*(M214/K214)</f>
        <v>#DIV/0!</v>
      </c>
      <c r="O214" s="38" t="str">
        <f>IF(AND(I214&gt;=5,J214&gt;=5,K214&gt;=5,L214&gt;=5),"eligible for chi-square test","not eligible for chi-square test")</f>
        <v>not eligible for chi-square test</v>
      </c>
      <c r="S214" s="39" t="str">
        <f>IF(O214="not eligible for chi-square test","not eligible for chi-square testing",IF(Q214&gt;=0.01,"test results not statistically significant",IF(M214&lt;=0,"test results statistically significant, minority NOT overrepresented in arrests",IF(M214&gt;0,"test results statistically significant, minority overrepresented in arrests"))))</f>
        <v>not eligible for chi-square testing</v>
      </c>
    </row>
    <row r="215" spans="1:19" x14ac:dyDescent="0.25">
      <c r="A215" s="39" t="s">
        <v>251</v>
      </c>
      <c r="B215" s="40" t="s">
        <v>252</v>
      </c>
      <c r="C215" s="41">
        <v>1139</v>
      </c>
      <c r="D215" s="37">
        <v>5</v>
      </c>
      <c r="E215" s="37">
        <v>1134</v>
      </c>
      <c r="F215" s="37">
        <v>384</v>
      </c>
      <c r="G215" s="37">
        <v>1</v>
      </c>
      <c r="H215" s="37">
        <v>383</v>
      </c>
      <c r="I215" s="42">
        <f>(C215/SUM(C215,F215))*SUM(D215,G215)</f>
        <v>4.4871963230466179</v>
      </c>
      <c r="J215" s="42">
        <f>(C215/SUM(C215,F215))*SUM(E215,H215)</f>
        <v>1134.5128036769534</v>
      </c>
      <c r="K215" s="42">
        <f>(F215/SUM(C215,F215))*SUM(D215,G215)</f>
        <v>1.5128036769533812</v>
      </c>
      <c r="L215" s="42">
        <f>(F215/SUM(C215,F215))*SUM(E215,H215)</f>
        <v>382.48719632304659</v>
      </c>
      <c r="M215" s="42">
        <f>G215-K215</f>
        <v>-0.51280367695338125</v>
      </c>
      <c r="N215" s="43">
        <f>100*(M215/K215)</f>
        <v>-33.897569444444436</v>
      </c>
      <c r="O215" s="38" t="str">
        <f>IF(AND(I215&gt;=5,J215&gt;=5,K215&gt;=5,L215&gt;=5),"eligible for chi-square test","not eligible for chi-square test")</f>
        <v>not eligible for chi-square test</v>
      </c>
      <c r="S215" s="39" t="str">
        <f>IF(O215="not eligible for chi-square test","not eligible for chi-square testing",IF(Q215&gt;=0.01,"test results not statistically significant",IF(M215&lt;=0,"test results statistically significant, minority NOT overrepresented in arrests",IF(M215&gt;0,"test results statistically significant, minority overrepresented in arrests"))))</f>
        <v>not eligible for chi-square testing</v>
      </c>
    </row>
    <row r="216" spans="1:19" x14ac:dyDescent="0.25">
      <c r="A216" s="39" t="s">
        <v>379</v>
      </c>
      <c r="B216" s="40" t="s">
        <v>380</v>
      </c>
      <c r="C216" s="41">
        <v>213</v>
      </c>
      <c r="D216" s="37">
        <v>0</v>
      </c>
      <c r="E216" s="37">
        <v>213</v>
      </c>
      <c r="F216" s="37">
        <v>16</v>
      </c>
      <c r="G216" s="37">
        <v>0</v>
      </c>
      <c r="H216" s="37">
        <v>16</v>
      </c>
      <c r="I216" s="42">
        <f>(C216/SUM(C216,F216))*SUM(D216,G216)</f>
        <v>0</v>
      </c>
      <c r="J216" s="42">
        <f>(C216/SUM(C216,F216))*SUM(E216,H216)</f>
        <v>213</v>
      </c>
      <c r="K216" s="42">
        <f>(F216/SUM(C216,F216))*SUM(D216,G216)</f>
        <v>0</v>
      </c>
      <c r="L216" s="42">
        <f>(F216/SUM(C216,F216))*SUM(E216,H216)</f>
        <v>16</v>
      </c>
      <c r="M216" s="42">
        <f>G216-K216</f>
        <v>0</v>
      </c>
      <c r="N216" s="43" t="e">
        <f>100*(M216/K216)</f>
        <v>#DIV/0!</v>
      </c>
      <c r="O216" s="38" t="str">
        <f>IF(AND(I216&gt;=5,J216&gt;=5,K216&gt;=5,L216&gt;=5),"eligible for chi-square test","not eligible for chi-square test")</f>
        <v>not eligible for chi-square test</v>
      </c>
      <c r="S216" s="39" t="str">
        <f>IF(O216="not eligible for chi-square test","not eligible for chi-square testing",IF(Q216&gt;=0.01,"test results not statistically significant",IF(M216&lt;=0,"test results statistically significant, minority NOT overrepresented in arrests",IF(M216&gt;0,"test results statistically significant, minority overrepresented in arrests"))))</f>
        <v>not eligible for chi-square testing</v>
      </c>
    </row>
    <row r="217" spans="1:19" x14ac:dyDescent="0.25">
      <c r="A217" s="39" t="s">
        <v>505</v>
      </c>
      <c r="B217" s="40" t="s">
        <v>506</v>
      </c>
      <c r="C217" s="41">
        <v>2</v>
      </c>
      <c r="D217" s="37">
        <v>0</v>
      </c>
      <c r="E217" s="37">
        <v>2</v>
      </c>
      <c r="F217" s="37">
        <v>7</v>
      </c>
      <c r="G217" s="37">
        <v>0</v>
      </c>
      <c r="H217" s="37">
        <v>7</v>
      </c>
      <c r="I217" s="42">
        <f>(C217/SUM(C217,F217))*SUM(D217,G217)</f>
        <v>0</v>
      </c>
      <c r="J217" s="42">
        <f>(C217/SUM(C217,F217))*SUM(E217,H217)</f>
        <v>2</v>
      </c>
      <c r="K217" s="42">
        <f>(F217/SUM(C217,F217))*SUM(D217,G217)</f>
        <v>0</v>
      </c>
      <c r="L217" s="42">
        <f>(F217/SUM(C217,F217))*SUM(E217,H217)</f>
        <v>7</v>
      </c>
      <c r="M217" s="42">
        <f>G217-K217</f>
        <v>0</v>
      </c>
      <c r="N217" s="43" t="e">
        <f>100*(M217/K217)</f>
        <v>#DIV/0!</v>
      </c>
      <c r="O217" s="38" t="str">
        <f>IF(AND(I217&gt;=5,J217&gt;=5,K217&gt;=5,L217&gt;=5),"eligible for chi-square test","not eligible for chi-square test")</f>
        <v>not eligible for chi-square test</v>
      </c>
      <c r="S217" s="39" t="str">
        <f>IF(O217="not eligible for chi-square test","not eligible for chi-square testing",IF(Q217&gt;=0.01,"test results not statistically significant",IF(M217&lt;=0,"test results statistically significant, minority NOT overrepresented in arrests",IF(M217&gt;0,"test results statistically significant, minority overrepresented in arrests"))))</f>
        <v>not eligible for chi-square testing</v>
      </c>
    </row>
    <row r="218" spans="1:19" x14ac:dyDescent="0.25">
      <c r="A218" s="39" t="s">
        <v>577</v>
      </c>
      <c r="B218" s="40" t="s">
        <v>578</v>
      </c>
      <c r="C218" s="41">
        <v>57</v>
      </c>
      <c r="D218" s="37">
        <v>0</v>
      </c>
      <c r="E218" s="37">
        <v>57</v>
      </c>
      <c r="F218" s="37">
        <v>49</v>
      </c>
      <c r="G218" s="37">
        <v>0</v>
      </c>
      <c r="H218" s="37">
        <v>49</v>
      </c>
      <c r="I218" s="42">
        <f>(C218/SUM(C218,F218))*SUM(D218,G218)</f>
        <v>0</v>
      </c>
      <c r="J218" s="42">
        <f>(C218/SUM(C218,F218))*SUM(E218,H218)</f>
        <v>57</v>
      </c>
      <c r="K218" s="42">
        <f>(F218/SUM(C218,F218))*SUM(D218,G218)</f>
        <v>0</v>
      </c>
      <c r="L218" s="42">
        <f>(F218/SUM(C218,F218))*SUM(E218,H218)</f>
        <v>49</v>
      </c>
      <c r="M218" s="42">
        <f>G218-K218</f>
        <v>0</v>
      </c>
      <c r="N218" s="43" t="e">
        <f>100*(M218/K218)</f>
        <v>#DIV/0!</v>
      </c>
      <c r="O218" s="38" t="str">
        <f>IF(AND(I218&gt;=5,J218&gt;=5,K218&gt;=5,L218&gt;=5),"eligible for chi-square test","not eligible for chi-square test")</f>
        <v>not eligible for chi-square test</v>
      </c>
      <c r="S218" s="39" t="str">
        <f>IF(O218="not eligible for chi-square test","not eligible for chi-square testing",IF(Q218&gt;=0.01,"test results not statistically significant",IF(M218&lt;=0,"test results statistically significant, minority NOT overrepresented in arrests",IF(M218&gt;0,"test results statistically significant, minority overrepresented in arrests"))))</f>
        <v>not eligible for chi-square testing</v>
      </c>
    </row>
    <row r="219" spans="1:19" x14ac:dyDescent="0.25">
      <c r="A219" s="39" t="s">
        <v>613</v>
      </c>
      <c r="B219" s="40" t="s">
        <v>614</v>
      </c>
      <c r="C219" s="41">
        <v>1</v>
      </c>
      <c r="D219" s="37">
        <v>1</v>
      </c>
      <c r="E219" s="37">
        <v>0</v>
      </c>
      <c r="F219" s="37">
        <v>0</v>
      </c>
      <c r="G219" s="37">
        <v>0</v>
      </c>
      <c r="H219" s="37">
        <v>0</v>
      </c>
      <c r="I219" s="42">
        <f>(C219/SUM(C219,F219))*SUM(D219,G219)</f>
        <v>1</v>
      </c>
      <c r="J219" s="42">
        <f>(C219/SUM(C219,F219))*SUM(E219,H219)</f>
        <v>0</v>
      </c>
      <c r="K219" s="42">
        <f>(F219/SUM(C219,F219))*SUM(D219,G219)</f>
        <v>0</v>
      </c>
      <c r="L219" s="42">
        <f>(F219/SUM(C219,F219))*SUM(E219,H219)</f>
        <v>0</v>
      </c>
      <c r="M219" s="42">
        <f>G219-K219</f>
        <v>0</v>
      </c>
      <c r="N219" s="43" t="e">
        <f>100*(M219/K219)</f>
        <v>#DIV/0!</v>
      </c>
      <c r="O219" s="38" t="str">
        <f>IF(AND(I219&gt;=5,J219&gt;=5,K219&gt;=5,L219&gt;=5),"eligible for chi-square test","not eligible for chi-square test")</f>
        <v>not eligible for chi-square test</v>
      </c>
      <c r="S219" s="39" t="str">
        <f>IF(O219="not eligible for chi-square test","not eligible for chi-square testing",IF(Q219&gt;=0.01,"test results not statistically significant",IF(M219&lt;=0,"test results statistically significant, minority NOT overrepresented in arrests",IF(M219&gt;0,"test results statistically significant, minority overrepresented in arrests"))))</f>
        <v>not eligible for chi-square testing</v>
      </c>
    </row>
    <row r="220" spans="1:19" x14ac:dyDescent="0.25">
      <c r="A220" s="39" t="s">
        <v>515</v>
      </c>
      <c r="B220" s="40" t="s">
        <v>516</v>
      </c>
      <c r="C220" s="41">
        <v>20</v>
      </c>
      <c r="D220" s="37">
        <v>0</v>
      </c>
      <c r="E220" s="37">
        <v>20</v>
      </c>
      <c r="F220" s="37">
        <v>602</v>
      </c>
      <c r="G220" s="37">
        <v>6</v>
      </c>
      <c r="H220" s="37">
        <v>596</v>
      </c>
      <c r="I220" s="42">
        <f>(C220/SUM(C220,F220))*SUM(D220,G220)</f>
        <v>0.19292604501607716</v>
      </c>
      <c r="J220" s="42">
        <f>(C220/SUM(C220,F220))*SUM(E220,H220)</f>
        <v>19.80707395498392</v>
      </c>
      <c r="K220" s="42">
        <f>(F220/SUM(C220,F220))*SUM(D220,G220)</f>
        <v>5.807073954983923</v>
      </c>
      <c r="L220" s="42">
        <f>(F220/SUM(C220,F220))*SUM(E220,H220)</f>
        <v>596.19292604501607</v>
      </c>
      <c r="M220" s="42">
        <f>G220-K220</f>
        <v>0.19292604501607702</v>
      </c>
      <c r="N220" s="43">
        <f>100*(M220/K220)</f>
        <v>3.3222591362126219</v>
      </c>
      <c r="O220" s="38" t="str">
        <f>IF(AND(I220&gt;=5,J220&gt;=5,K220&gt;=5,L220&gt;=5),"eligible for chi-square test","not eligible for chi-square test")</f>
        <v>not eligible for chi-square test</v>
      </c>
      <c r="S220" s="39" t="str">
        <f>IF(O220="not eligible for chi-square test","not eligible for chi-square testing",IF(Q220&gt;=0.01,"test results not statistically significant",IF(M220&lt;=0,"test results statistically significant, minority NOT overrepresented in arrests",IF(M220&gt;0,"test results statistically significant, minority overrepresented in arrests"))))</f>
        <v>not eligible for chi-square testing</v>
      </c>
    </row>
    <row r="221" spans="1:19" x14ac:dyDescent="0.25">
      <c r="A221" s="39" t="s">
        <v>257</v>
      </c>
      <c r="B221" s="40" t="s">
        <v>258</v>
      </c>
      <c r="C221" s="41">
        <v>1528</v>
      </c>
      <c r="D221" s="37">
        <v>6</v>
      </c>
      <c r="E221" s="37">
        <v>1522</v>
      </c>
      <c r="F221" s="37">
        <v>750</v>
      </c>
      <c r="G221" s="37">
        <v>2</v>
      </c>
      <c r="H221" s="37">
        <v>748</v>
      </c>
      <c r="I221" s="42">
        <f>(C221/SUM(C221,F221))*SUM(D221,G221)</f>
        <v>5.3661106233538192</v>
      </c>
      <c r="J221" s="42">
        <f>(C221/SUM(C221,F221))*SUM(E221,H221)</f>
        <v>1522.6338893766463</v>
      </c>
      <c r="K221" s="42">
        <f>(F221/SUM(C221,F221))*SUM(D221,G221)</f>
        <v>2.6338893766461808</v>
      </c>
      <c r="L221" s="42">
        <f>(F221/SUM(C221,F221))*SUM(E221,H221)</f>
        <v>747.36611062335385</v>
      </c>
      <c r="M221" s="42">
        <f>G221-K221</f>
        <v>-0.63388937664618084</v>
      </c>
      <c r="N221" s="43">
        <f>100*(M221/K221)</f>
        <v>-24.066666666666666</v>
      </c>
      <c r="O221" s="38" t="str">
        <f>IF(AND(I221&gt;=5,J221&gt;=5,K221&gt;=5,L221&gt;=5),"eligible for chi-square test","not eligible for chi-square test")</f>
        <v>not eligible for chi-square test</v>
      </c>
      <c r="S221" s="39" t="str">
        <f>IF(O221="not eligible for chi-square test","not eligible for chi-square testing",IF(Q221&gt;=0.01,"test results not statistically significant",IF(M221&lt;=0,"test results statistically significant, minority NOT overrepresented in arrests",IF(M221&gt;0,"test results statistically significant, minority overrepresented in arrests"))))</f>
        <v>not eligible for chi-square testing</v>
      </c>
    </row>
    <row r="222" spans="1:19" x14ac:dyDescent="0.25">
      <c r="A222" s="39" t="s">
        <v>117</v>
      </c>
      <c r="B222" s="40" t="s">
        <v>118</v>
      </c>
      <c r="C222" s="41">
        <v>194</v>
      </c>
      <c r="D222" s="37">
        <v>0</v>
      </c>
      <c r="E222" s="37">
        <v>194</v>
      </c>
      <c r="F222" s="37">
        <v>79</v>
      </c>
      <c r="G222" s="37">
        <v>0</v>
      </c>
      <c r="H222" s="37">
        <v>79</v>
      </c>
      <c r="I222" s="42">
        <f>(C222/SUM(C222,F222))*SUM(D222,G222)</f>
        <v>0</v>
      </c>
      <c r="J222" s="42">
        <f>(C222/SUM(C222,F222))*SUM(E222,H222)</f>
        <v>194</v>
      </c>
      <c r="K222" s="42">
        <f>(F222/SUM(C222,F222))*SUM(D222,G222)</f>
        <v>0</v>
      </c>
      <c r="L222" s="42">
        <f>(F222/SUM(C222,F222))*SUM(E222,H222)</f>
        <v>79.000000000000014</v>
      </c>
      <c r="M222" s="42">
        <f>G222-K222</f>
        <v>0</v>
      </c>
      <c r="N222" s="43" t="e">
        <f>100*(M222/K222)</f>
        <v>#DIV/0!</v>
      </c>
      <c r="O222" s="38" t="str">
        <f>IF(AND(I222&gt;=5,J222&gt;=5,K222&gt;=5,L222&gt;=5),"eligible for chi-square test","not eligible for chi-square test")</f>
        <v>not eligible for chi-square test</v>
      </c>
      <c r="S222" s="39" t="str">
        <f>IF(O222="not eligible for chi-square test","not eligible for chi-square testing",IF(Q222&gt;=0.01,"test results not statistically significant",IF(M222&lt;=0,"test results statistically significant, minority NOT overrepresented in arrests",IF(M222&gt;0,"test results statistically significant, minority overrepresented in arrests"))))</f>
        <v>not eligible for chi-square testing</v>
      </c>
    </row>
    <row r="223" spans="1:19" x14ac:dyDescent="0.25">
      <c r="A223" s="39" t="s">
        <v>517</v>
      </c>
      <c r="B223" s="40" t="s">
        <v>518</v>
      </c>
      <c r="C223" s="41">
        <v>569</v>
      </c>
      <c r="D223" s="37">
        <v>24</v>
      </c>
      <c r="E223" s="37">
        <v>545</v>
      </c>
      <c r="F223" s="37">
        <v>35</v>
      </c>
      <c r="G223" s="37">
        <v>4</v>
      </c>
      <c r="H223" s="37">
        <v>31</v>
      </c>
      <c r="I223" s="42">
        <f>(C223/SUM(C223,F223))*SUM(D223,G223)</f>
        <v>26.377483443708609</v>
      </c>
      <c r="J223" s="42">
        <f>(C223/SUM(C223,F223))*SUM(E223,H223)</f>
        <v>542.62251655629143</v>
      </c>
      <c r="K223" s="42">
        <f>(F223/SUM(C223,F223))*SUM(D223,G223)</f>
        <v>1.6225165562913906</v>
      </c>
      <c r="L223" s="42">
        <f>(F223/SUM(C223,F223))*SUM(E223,H223)</f>
        <v>33.377483443708606</v>
      </c>
      <c r="M223" s="42">
        <f>G223-K223</f>
        <v>2.3774834437086092</v>
      </c>
      <c r="N223" s="43">
        <f>100*(M223/K223)</f>
        <v>146.53061224489795</v>
      </c>
      <c r="O223" s="38" t="str">
        <f>IF(AND(I223&gt;=5,J223&gt;=5,K223&gt;=5,L223&gt;=5),"eligible for chi-square test","not eligible for chi-square test")</f>
        <v>not eligible for chi-square test</v>
      </c>
      <c r="S223" s="39" t="str">
        <f>IF(O223="not eligible for chi-square test","not eligible for chi-square testing",IF(Q223&gt;=0.01,"test results not statistically significant",IF(M223&lt;=0,"test results statistically significant, minority NOT overrepresented in arrests",IF(M223&gt;0,"test results statistically significant, minority overrepresented in arrests"))))</f>
        <v>not eligible for chi-square testing</v>
      </c>
    </row>
    <row r="224" spans="1:19" x14ac:dyDescent="0.25">
      <c r="A224" s="39" t="s">
        <v>615</v>
      </c>
      <c r="B224" s="40" t="s">
        <v>616</v>
      </c>
      <c r="C224" s="41">
        <v>1</v>
      </c>
      <c r="D224" s="37">
        <v>0</v>
      </c>
      <c r="E224" s="37">
        <v>1</v>
      </c>
      <c r="F224" s="37">
        <v>0</v>
      </c>
      <c r="G224" s="37">
        <v>0</v>
      </c>
      <c r="H224" s="37">
        <v>0</v>
      </c>
      <c r="I224" s="42">
        <f>(C224/SUM(C224,F224))*SUM(D224,G224)</f>
        <v>0</v>
      </c>
      <c r="J224" s="42">
        <f>(C224/SUM(C224,F224))*SUM(E224,H224)</f>
        <v>1</v>
      </c>
      <c r="K224" s="42">
        <f>(F224/SUM(C224,F224))*SUM(D224,G224)</f>
        <v>0</v>
      </c>
      <c r="L224" s="42">
        <f>(F224/SUM(C224,F224))*SUM(E224,H224)</f>
        <v>0</v>
      </c>
      <c r="M224" s="42">
        <f>G224-K224</f>
        <v>0</v>
      </c>
      <c r="N224" s="43" t="e">
        <f>100*(M224/K224)</f>
        <v>#DIV/0!</v>
      </c>
      <c r="O224" s="38" t="str">
        <f>IF(AND(I224&gt;=5,J224&gt;=5,K224&gt;=5,L224&gt;=5),"eligible for chi-square test","not eligible for chi-square test")</f>
        <v>not eligible for chi-square test</v>
      </c>
      <c r="S224" s="39" t="str">
        <f>IF(O224="not eligible for chi-square test","not eligible for chi-square testing",IF(Q224&gt;=0.01,"test results not statistically significant",IF(M224&lt;=0,"test results statistically significant, minority NOT overrepresented in arrests",IF(M224&gt;0,"test results statistically significant, minority overrepresented in arrests"))))</f>
        <v>not eligible for chi-square testing</v>
      </c>
    </row>
    <row r="225" spans="1:19" x14ac:dyDescent="0.25">
      <c r="A225" s="39" t="s">
        <v>265</v>
      </c>
      <c r="B225" s="40" t="s">
        <v>266</v>
      </c>
      <c r="C225" s="41">
        <v>279</v>
      </c>
      <c r="D225" s="37">
        <v>1</v>
      </c>
      <c r="E225" s="37">
        <v>278</v>
      </c>
      <c r="F225" s="37">
        <v>179</v>
      </c>
      <c r="G225" s="37">
        <v>0</v>
      </c>
      <c r="H225" s="37">
        <v>179</v>
      </c>
      <c r="I225" s="42">
        <f>(C225/SUM(C225,F225))*SUM(D225,G225)</f>
        <v>0.60917030567685593</v>
      </c>
      <c r="J225" s="42">
        <f>(C225/SUM(C225,F225))*SUM(E225,H225)</f>
        <v>278.39082969432314</v>
      </c>
      <c r="K225" s="42">
        <f>(F225/SUM(C225,F225))*SUM(D225,G225)</f>
        <v>0.39082969432314413</v>
      </c>
      <c r="L225" s="42">
        <f>(F225/SUM(C225,F225))*SUM(E225,H225)</f>
        <v>178.60917030567686</v>
      </c>
      <c r="M225" s="42">
        <f>G225-K225</f>
        <v>-0.39082969432314413</v>
      </c>
      <c r="N225" s="43">
        <f>100*(M225/K225)</f>
        <v>-100</v>
      </c>
      <c r="O225" s="38" t="str">
        <f>IF(AND(I225&gt;=5,J225&gt;=5,K225&gt;=5,L225&gt;=5),"eligible for chi-square test","not eligible for chi-square test")</f>
        <v>not eligible for chi-square test</v>
      </c>
      <c r="S225" s="39" t="str">
        <f>IF(O225="not eligible for chi-square test","not eligible for chi-square testing",IF(Q225&gt;=0.01,"test results not statistically significant",IF(M225&lt;=0,"test results statistically significant, minority NOT overrepresented in arrests",IF(M225&gt;0,"test results statistically significant, minority overrepresented in arrests"))))</f>
        <v>not eligible for chi-square testing</v>
      </c>
    </row>
    <row r="226" spans="1:19" x14ac:dyDescent="0.25">
      <c r="A226" s="39" t="s">
        <v>319</v>
      </c>
      <c r="B226" s="40" t="s">
        <v>320</v>
      </c>
      <c r="C226" s="41">
        <v>1118</v>
      </c>
      <c r="D226" s="37">
        <v>4</v>
      </c>
      <c r="E226" s="37">
        <v>1114</v>
      </c>
      <c r="F226" s="37">
        <v>633</v>
      </c>
      <c r="G226" s="37">
        <v>1</v>
      </c>
      <c r="H226" s="37">
        <v>632</v>
      </c>
      <c r="I226" s="42">
        <f>(C226/SUM(C226,F226))*SUM(D226,G226)</f>
        <v>3.1924614505996574</v>
      </c>
      <c r="J226" s="42">
        <f>(C226/SUM(C226,F226))*SUM(E226,H226)</f>
        <v>1114.8075385494003</v>
      </c>
      <c r="K226" s="42">
        <f>(F226/SUM(C226,F226))*SUM(D226,G226)</f>
        <v>1.8075385494003426</v>
      </c>
      <c r="L226" s="42">
        <f>(F226/SUM(C226,F226))*SUM(E226,H226)</f>
        <v>631.19246145059969</v>
      </c>
      <c r="M226" s="42">
        <f>G226-K226</f>
        <v>-0.80753854940034264</v>
      </c>
      <c r="N226" s="43">
        <f>100*(M226/K226)</f>
        <v>-44.676145339652443</v>
      </c>
      <c r="O226" s="38" t="str">
        <f>IF(AND(I226&gt;=5,J226&gt;=5,K226&gt;=5,L226&gt;=5),"eligible for chi-square test","not eligible for chi-square test")</f>
        <v>not eligible for chi-square test</v>
      </c>
      <c r="S226" s="39" t="str">
        <f>IF(O226="not eligible for chi-square test","not eligible for chi-square testing",IF(Q226&gt;=0.01,"test results not statistically significant",IF(M226&lt;=0,"test results statistically significant, minority NOT overrepresented in arrests",IF(M226&gt;0,"test results statistically significant, minority overrepresented in arrests"))))</f>
        <v>not eligible for chi-square testing</v>
      </c>
    </row>
    <row r="227" spans="1:19" x14ac:dyDescent="0.25">
      <c r="A227" s="39" t="s">
        <v>9</v>
      </c>
      <c r="B227" s="40" t="s">
        <v>10</v>
      </c>
      <c r="C227" s="41">
        <v>499</v>
      </c>
      <c r="D227" s="37">
        <v>0</v>
      </c>
      <c r="E227" s="37">
        <v>499</v>
      </c>
      <c r="F227" s="37">
        <v>180</v>
      </c>
      <c r="G227" s="37">
        <v>0</v>
      </c>
      <c r="H227" s="37">
        <v>180</v>
      </c>
      <c r="I227" s="42">
        <f>(C227/SUM(C227,F227))*SUM(D227,G227)</f>
        <v>0</v>
      </c>
      <c r="J227" s="42">
        <f>(C227/SUM(C227,F227))*SUM(E227,H227)</f>
        <v>499.00000000000006</v>
      </c>
      <c r="K227" s="42">
        <f>(F227/SUM(C227,F227))*SUM(D227,G227)</f>
        <v>0</v>
      </c>
      <c r="L227" s="42">
        <f>(F227/SUM(C227,F227))*SUM(E227,H227)</f>
        <v>180</v>
      </c>
      <c r="M227" s="42">
        <f>G227-K227</f>
        <v>0</v>
      </c>
      <c r="N227" s="43" t="e">
        <f>100*(M227/K227)</f>
        <v>#DIV/0!</v>
      </c>
      <c r="O227" s="38" t="str">
        <f>IF(AND(I227&gt;=5,J227&gt;=5,K227&gt;=5,L227&gt;=5),"eligible for chi-square test","not eligible for chi-square test")</f>
        <v>not eligible for chi-square test</v>
      </c>
      <c r="S227" s="39" t="str">
        <f>IF(O227="not eligible for chi-square test","not eligible for chi-square testing",IF(Q227&gt;=0.01,"test results not statistically significant",IF(M227&lt;=0,"test results statistically significant, minority NOT overrepresented in arrests",IF(M227&gt;0,"test results statistically significant, minority overrepresented in arrests"))))</f>
        <v>not eligible for chi-square testing</v>
      </c>
    </row>
    <row r="228" spans="1:19" x14ac:dyDescent="0.25">
      <c r="A228" s="39" t="s">
        <v>273</v>
      </c>
      <c r="B228" s="40" t="s">
        <v>274</v>
      </c>
      <c r="C228" s="41">
        <v>3725</v>
      </c>
      <c r="D228" s="37">
        <v>10</v>
      </c>
      <c r="E228" s="37">
        <v>3715</v>
      </c>
      <c r="F228" s="37">
        <v>1137</v>
      </c>
      <c r="G228" s="37">
        <v>3</v>
      </c>
      <c r="H228" s="37">
        <v>1134</v>
      </c>
      <c r="I228" s="42">
        <f>(C228/SUM(C228,F228))*SUM(D228,G228)</f>
        <v>9.9598930481283432</v>
      </c>
      <c r="J228" s="42">
        <f>(C228/SUM(C228,F228))*SUM(E228,H228)</f>
        <v>3715.0401069518716</v>
      </c>
      <c r="K228" s="42">
        <f>(F228/SUM(C228,F228))*SUM(D228,G228)</f>
        <v>3.0401069518716577</v>
      </c>
      <c r="L228" s="42">
        <f>(F228/SUM(C228,F228))*SUM(E228,H228)</f>
        <v>1133.9598930481284</v>
      </c>
      <c r="M228" s="42">
        <f>G228-K228</f>
        <v>-4.0106951871657692E-2</v>
      </c>
      <c r="N228" s="43">
        <f>100*(M228/K228)</f>
        <v>-1.3192612137203146</v>
      </c>
      <c r="O228" s="38" t="str">
        <f>IF(AND(I228&gt;=5,J228&gt;=5,K228&gt;=5,L228&gt;=5),"eligible for chi-square test","not eligible for chi-square test")</f>
        <v>not eligible for chi-square test</v>
      </c>
      <c r="S228" s="39" t="str">
        <f>IF(O228="not eligible for chi-square test","not eligible for chi-square testing",IF(Q228&gt;=0.01,"test results not statistically significant",IF(M228&lt;=0,"test results statistically significant, minority NOT overrepresented in arrests",IF(M228&gt;0,"test results statistically significant, minority overrepresented in arrests"))))</f>
        <v>not eligible for chi-square testing</v>
      </c>
    </row>
    <row r="229" spans="1:19" x14ac:dyDescent="0.25">
      <c r="A229" s="39" t="s">
        <v>275</v>
      </c>
      <c r="B229" s="40" t="s">
        <v>276</v>
      </c>
      <c r="C229" s="41">
        <v>1246</v>
      </c>
      <c r="D229" s="37">
        <v>6</v>
      </c>
      <c r="E229" s="37">
        <v>1240</v>
      </c>
      <c r="F229" s="37">
        <v>430</v>
      </c>
      <c r="G229" s="37">
        <v>4</v>
      </c>
      <c r="H229" s="37">
        <v>426</v>
      </c>
      <c r="I229" s="42">
        <f>(C229/SUM(C229,F229))*SUM(D229,G229)</f>
        <v>7.4343675417661093</v>
      </c>
      <c r="J229" s="42">
        <f>(C229/SUM(C229,F229))*SUM(E229,H229)</f>
        <v>1238.5656324582337</v>
      </c>
      <c r="K229" s="42">
        <f>(F229/SUM(C229,F229))*SUM(D229,G229)</f>
        <v>2.5656324582338903</v>
      </c>
      <c r="L229" s="42">
        <f>(F229/SUM(C229,F229))*SUM(E229,H229)</f>
        <v>427.43436754176611</v>
      </c>
      <c r="M229" s="42">
        <f>G229-K229</f>
        <v>1.4343675417661097</v>
      </c>
      <c r="N229" s="43">
        <f>100*(M229/K229)</f>
        <v>55.906976744186046</v>
      </c>
      <c r="O229" s="38" t="str">
        <f>IF(AND(I229&gt;=5,J229&gt;=5,K229&gt;=5,L229&gt;=5),"eligible for chi-square test","not eligible for chi-square test")</f>
        <v>not eligible for chi-square test</v>
      </c>
      <c r="S229" s="39" t="str">
        <f>IF(O229="not eligible for chi-square test","not eligible for chi-square testing",IF(Q229&gt;=0.01,"test results not statistically significant",IF(M229&lt;=0,"test results statistically significant, minority NOT overrepresented in arrests",IF(M229&gt;0,"test results statistically significant, minority overrepresented in arrests"))))</f>
        <v>not eligible for chi-square testing</v>
      </c>
    </row>
    <row r="230" spans="1:19" x14ac:dyDescent="0.25">
      <c r="A230" s="39" t="s">
        <v>279</v>
      </c>
      <c r="B230" s="40" t="s">
        <v>280</v>
      </c>
      <c r="C230" s="41">
        <v>693</v>
      </c>
      <c r="D230" s="37">
        <v>3</v>
      </c>
      <c r="E230" s="37">
        <v>690</v>
      </c>
      <c r="F230" s="37">
        <v>34</v>
      </c>
      <c r="G230" s="37">
        <v>0</v>
      </c>
      <c r="H230" s="37">
        <v>34</v>
      </c>
      <c r="I230" s="42">
        <f>(C230/SUM(C230,F230))*SUM(D230,G230)</f>
        <v>2.8596973865199451</v>
      </c>
      <c r="J230" s="42">
        <f>(C230/SUM(C230,F230))*SUM(E230,H230)</f>
        <v>690.14030261348012</v>
      </c>
      <c r="K230" s="42">
        <f>(F230/SUM(C230,F230))*SUM(D230,G230)</f>
        <v>0.14030261348005502</v>
      </c>
      <c r="L230" s="42">
        <f>(F230/SUM(C230,F230))*SUM(E230,H230)</f>
        <v>33.859697386519947</v>
      </c>
      <c r="M230" s="42">
        <f>G230-K230</f>
        <v>-0.14030261348005502</v>
      </c>
      <c r="N230" s="43">
        <f>100*(M230/K230)</f>
        <v>-100</v>
      </c>
      <c r="O230" s="38" t="str">
        <f>IF(AND(I230&gt;=5,J230&gt;=5,K230&gt;=5,L230&gt;=5),"eligible for chi-square test","not eligible for chi-square test")</f>
        <v>not eligible for chi-square test</v>
      </c>
      <c r="S230" s="39" t="str">
        <f>IF(O230="not eligible for chi-square test","not eligible for chi-square testing",IF(Q230&gt;=0.01,"test results not statistically significant",IF(M230&lt;=0,"test results statistically significant, minority NOT overrepresented in arrests",IF(M230&gt;0,"test results statistically significant, minority overrepresented in arrests"))))</f>
        <v>not eligible for chi-square testing</v>
      </c>
    </row>
    <row r="231" spans="1:19" x14ac:dyDescent="0.25">
      <c r="A231" s="39" t="s">
        <v>11</v>
      </c>
      <c r="B231" s="40" t="s">
        <v>12</v>
      </c>
      <c r="C231" s="41">
        <v>6</v>
      </c>
      <c r="D231" s="37">
        <v>0</v>
      </c>
      <c r="E231" s="37">
        <v>6</v>
      </c>
      <c r="F231" s="37">
        <v>4</v>
      </c>
      <c r="G231" s="37">
        <v>0</v>
      </c>
      <c r="H231" s="37">
        <v>4</v>
      </c>
      <c r="I231" s="42">
        <f>(C231/SUM(C231,F231))*SUM(D231,G231)</f>
        <v>0</v>
      </c>
      <c r="J231" s="42">
        <f>(C231/SUM(C231,F231))*SUM(E231,H231)</f>
        <v>6</v>
      </c>
      <c r="K231" s="42">
        <f>(F231/SUM(C231,F231))*SUM(D231,G231)</f>
        <v>0</v>
      </c>
      <c r="L231" s="42">
        <f>(F231/SUM(C231,F231))*SUM(E231,H231)</f>
        <v>4</v>
      </c>
      <c r="M231" s="42">
        <f>G231-K231</f>
        <v>0</v>
      </c>
      <c r="N231" s="43" t="e">
        <f>100*(M231/K231)</f>
        <v>#DIV/0!</v>
      </c>
      <c r="O231" s="38" t="str">
        <f>IF(AND(I231&gt;=5,J231&gt;=5,K231&gt;=5,L231&gt;=5),"eligible for chi-square test","not eligible for chi-square test")</f>
        <v>not eligible for chi-square test</v>
      </c>
      <c r="S231" s="39" t="str">
        <f>IF(O231="not eligible for chi-square test","not eligible for chi-square testing",IF(Q231&gt;=0.01,"test results not statistically significant",IF(M231&lt;=0,"test results statistically significant, minority NOT overrepresented in arrests",IF(M231&gt;0,"test results statistically significant, minority overrepresented in arrests"))))</f>
        <v>not eligible for chi-square testing</v>
      </c>
    </row>
    <row r="232" spans="1:19" x14ac:dyDescent="0.25">
      <c r="A232" s="39" t="s">
        <v>287</v>
      </c>
      <c r="B232" s="40" t="s">
        <v>288</v>
      </c>
      <c r="C232" s="41">
        <v>1647</v>
      </c>
      <c r="D232" s="37">
        <v>19</v>
      </c>
      <c r="E232" s="37">
        <v>1628</v>
      </c>
      <c r="F232" s="37">
        <v>221</v>
      </c>
      <c r="G232" s="37">
        <v>0</v>
      </c>
      <c r="H232" s="37">
        <v>221</v>
      </c>
      <c r="I232" s="42">
        <f>(C232/SUM(C232,F232))*SUM(D232,G232)</f>
        <v>16.752141327623125</v>
      </c>
      <c r="J232" s="42">
        <f>(C232/SUM(C232,F232))*SUM(E232,H232)</f>
        <v>1630.2478586723769</v>
      </c>
      <c r="K232" s="42">
        <f>(F232/SUM(C232,F232))*SUM(D232,G232)</f>
        <v>2.2478586723768736</v>
      </c>
      <c r="L232" s="42">
        <f>(F232/SUM(C232,F232))*SUM(E232,H232)</f>
        <v>218.75214132762312</v>
      </c>
      <c r="M232" s="42">
        <f>G232-K232</f>
        <v>-2.2478586723768736</v>
      </c>
      <c r="N232" s="43">
        <f>100*(M232/K232)</f>
        <v>-100</v>
      </c>
      <c r="O232" s="38" t="str">
        <f>IF(AND(I232&gt;=5,J232&gt;=5,K232&gt;=5,L232&gt;=5),"eligible for chi-square test","not eligible for chi-square test")</f>
        <v>not eligible for chi-square test</v>
      </c>
      <c r="S232" s="39" t="str">
        <f>IF(O232="not eligible for chi-square test","not eligible for chi-square testing",IF(Q232&gt;=0.01,"test results not statistically significant",IF(M232&lt;=0,"test results statistically significant, minority NOT overrepresented in arrests",IF(M232&gt;0,"test results statistically significant, minority overrepresented in arrests"))))</f>
        <v>not eligible for chi-square testing</v>
      </c>
    </row>
    <row r="233" spans="1:19" x14ac:dyDescent="0.25">
      <c r="A233" s="39" t="s">
        <v>145</v>
      </c>
      <c r="B233" s="40" t="s">
        <v>146</v>
      </c>
      <c r="C233" s="41">
        <v>257</v>
      </c>
      <c r="D233" s="37">
        <v>4</v>
      </c>
      <c r="E233" s="37">
        <v>253</v>
      </c>
      <c r="F233" s="37">
        <v>16</v>
      </c>
      <c r="G233" s="37">
        <v>0</v>
      </c>
      <c r="H233" s="37">
        <v>16</v>
      </c>
      <c r="I233" s="42">
        <f>(C233/SUM(C233,F233))*SUM(D233,G233)</f>
        <v>3.7655677655677655</v>
      </c>
      <c r="J233" s="42">
        <f>(C233/SUM(C233,F233))*SUM(E233,H233)</f>
        <v>253.23443223443223</v>
      </c>
      <c r="K233" s="42">
        <f>(F233/SUM(C233,F233))*SUM(D233,G233)</f>
        <v>0.23443223443223443</v>
      </c>
      <c r="L233" s="42">
        <f>(F233/SUM(C233,F233))*SUM(E233,H233)</f>
        <v>15.765567765567766</v>
      </c>
      <c r="M233" s="42">
        <f>G233-K233</f>
        <v>-0.23443223443223443</v>
      </c>
      <c r="N233" s="43">
        <f>100*(M233/K233)</f>
        <v>-100</v>
      </c>
      <c r="O233" s="38" t="str">
        <f>IF(AND(I233&gt;=5,J233&gt;=5,K233&gt;=5,L233&gt;=5),"eligible for chi-square test","not eligible for chi-square test")</f>
        <v>not eligible for chi-square test</v>
      </c>
      <c r="S233" s="39" t="str">
        <f>IF(O233="not eligible for chi-square test","not eligible for chi-square testing",IF(Q233&gt;=0.01,"test results not statistically significant",IF(M233&lt;=0,"test results statistically significant, minority NOT overrepresented in arrests",IF(M233&gt;0,"test results statistically significant, minority overrepresented in arrests"))))</f>
        <v>not eligible for chi-square testing</v>
      </c>
    </row>
    <row r="234" spans="1:19" x14ac:dyDescent="0.25">
      <c r="A234" s="39" t="s">
        <v>147</v>
      </c>
      <c r="B234" s="40" t="s">
        <v>148</v>
      </c>
      <c r="C234" s="41">
        <v>236</v>
      </c>
      <c r="D234" s="37">
        <v>0</v>
      </c>
      <c r="E234" s="37">
        <v>236</v>
      </c>
      <c r="F234" s="37">
        <v>38</v>
      </c>
      <c r="G234" s="37">
        <v>0</v>
      </c>
      <c r="H234" s="37">
        <v>38</v>
      </c>
      <c r="I234" s="42">
        <f>(C234/SUM(C234,F234))*SUM(D234,G234)</f>
        <v>0</v>
      </c>
      <c r="J234" s="42">
        <f>(C234/SUM(C234,F234))*SUM(E234,H234)</f>
        <v>235.99999999999997</v>
      </c>
      <c r="K234" s="42">
        <f>(F234/SUM(C234,F234))*SUM(D234,G234)</f>
        <v>0</v>
      </c>
      <c r="L234" s="42">
        <f>(F234/SUM(C234,F234))*SUM(E234,H234)</f>
        <v>38</v>
      </c>
      <c r="M234" s="42">
        <f>G234-K234</f>
        <v>0</v>
      </c>
      <c r="N234" s="43" t="e">
        <f>100*(M234/K234)</f>
        <v>#DIV/0!</v>
      </c>
      <c r="O234" s="38" t="str">
        <f>IF(AND(I234&gt;=5,J234&gt;=5,K234&gt;=5,L234&gt;=5),"eligible for chi-square test","not eligible for chi-square test")</f>
        <v>not eligible for chi-square test</v>
      </c>
      <c r="S234" s="39" t="str">
        <f>IF(O234="not eligible for chi-square test","not eligible for chi-square testing",IF(Q234&gt;=0.01,"test results not statistically significant",IF(M234&lt;=0,"test results statistically significant, minority NOT overrepresented in arrests",IF(M234&gt;0,"test results statistically significant, minority overrepresented in arrests"))))</f>
        <v>not eligible for chi-square testing</v>
      </c>
    </row>
    <row r="235" spans="1:19" x14ac:dyDescent="0.25">
      <c r="A235" s="39" t="s">
        <v>205</v>
      </c>
      <c r="B235" s="40" t="s">
        <v>206</v>
      </c>
      <c r="C235" s="41">
        <v>54</v>
      </c>
      <c r="D235" s="37">
        <v>0</v>
      </c>
      <c r="E235" s="37">
        <v>54</v>
      </c>
      <c r="F235" s="37">
        <v>0</v>
      </c>
      <c r="G235" s="37">
        <v>0</v>
      </c>
      <c r="H235" s="37">
        <v>0</v>
      </c>
      <c r="I235" s="42">
        <f>(C235/SUM(C235,F235))*SUM(D235,G235)</f>
        <v>0</v>
      </c>
      <c r="J235" s="42">
        <f>(C235/SUM(C235,F235))*SUM(E235,H235)</f>
        <v>54</v>
      </c>
      <c r="K235" s="42">
        <f>(F235/SUM(C235,F235))*SUM(D235,G235)</f>
        <v>0</v>
      </c>
      <c r="L235" s="42">
        <f>(F235/SUM(C235,F235))*SUM(E235,H235)</f>
        <v>0</v>
      </c>
      <c r="M235" s="42">
        <f>G235-K235</f>
        <v>0</v>
      </c>
      <c r="N235" s="43" t="e">
        <f>100*(M235/K235)</f>
        <v>#DIV/0!</v>
      </c>
      <c r="O235" s="38" t="str">
        <f>IF(AND(I235&gt;=5,J235&gt;=5,K235&gt;=5,L235&gt;=5),"eligible for chi-square test","not eligible for chi-square test")</f>
        <v>not eligible for chi-square test</v>
      </c>
      <c r="S235" s="39" t="str">
        <f>IF(O235="not eligible for chi-square test","not eligible for chi-square testing",IF(Q235&gt;=0.01,"test results not statistically significant",IF(M235&lt;=0,"test results statistically significant, minority NOT overrepresented in arrests",IF(M235&gt;0,"test results statistically significant, minority overrepresented in arrests"))))</f>
        <v>not eligible for chi-square testing</v>
      </c>
    </row>
    <row r="236" spans="1:19" x14ac:dyDescent="0.25">
      <c r="A236" s="39" t="s">
        <v>519</v>
      </c>
      <c r="B236" s="40" t="s">
        <v>520</v>
      </c>
      <c r="C236" s="41">
        <v>31</v>
      </c>
      <c r="D236" s="37">
        <v>1</v>
      </c>
      <c r="E236" s="37">
        <v>30</v>
      </c>
      <c r="F236" s="37">
        <v>130</v>
      </c>
      <c r="G236" s="37">
        <v>3</v>
      </c>
      <c r="H236" s="37">
        <v>127</v>
      </c>
      <c r="I236" s="42">
        <f>(C236/SUM(C236,F236))*SUM(D236,G236)</f>
        <v>0.77018633540372672</v>
      </c>
      <c r="J236" s="42">
        <f>(C236/SUM(C236,F236))*SUM(E236,H236)</f>
        <v>30.229813664596275</v>
      </c>
      <c r="K236" s="42">
        <f>(F236/SUM(C236,F236))*SUM(D236,G236)</f>
        <v>3.2298136645962732</v>
      </c>
      <c r="L236" s="42">
        <f>(F236/SUM(C236,F236))*SUM(E236,H236)</f>
        <v>126.77018633540372</v>
      </c>
      <c r="M236" s="42">
        <f>G236-K236</f>
        <v>-0.22981366459627317</v>
      </c>
      <c r="N236" s="43">
        <f>100*(M236/K236)</f>
        <v>-7.1153846153846123</v>
      </c>
      <c r="O236" s="38" t="str">
        <f>IF(AND(I236&gt;=5,J236&gt;=5,K236&gt;=5,L236&gt;=5),"eligible for chi-square test","not eligible for chi-square test")</f>
        <v>not eligible for chi-square test</v>
      </c>
      <c r="S236" s="39" t="str">
        <f>IF(O236="not eligible for chi-square test","not eligible for chi-square testing",IF(Q236&gt;=0.01,"test results not statistically significant",IF(M236&lt;=0,"test results statistically significant, minority NOT overrepresented in arrests",IF(M236&gt;0,"test results statistically significant, minority overrepresented in arrests"))))</f>
        <v>not eligible for chi-square testing</v>
      </c>
    </row>
    <row r="237" spans="1:19" x14ac:dyDescent="0.25">
      <c r="A237" s="39" t="s">
        <v>521</v>
      </c>
      <c r="B237" s="40" t="s">
        <v>522</v>
      </c>
      <c r="C237" s="41">
        <v>33</v>
      </c>
      <c r="D237" s="37">
        <v>1</v>
      </c>
      <c r="E237" s="37">
        <v>32</v>
      </c>
      <c r="F237" s="37">
        <v>57</v>
      </c>
      <c r="G237" s="37">
        <v>1</v>
      </c>
      <c r="H237" s="37">
        <v>56</v>
      </c>
      <c r="I237" s="42">
        <f>(C237/SUM(C237,F237))*SUM(D237,G237)</f>
        <v>0.73333333333333328</v>
      </c>
      <c r="J237" s="42">
        <f>(C237/SUM(C237,F237))*SUM(E237,H237)</f>
        <v>32.266666666666666</v>
      </c>
      <c r="K237" s="42">
        <f>(F237/SUM(C237,F237))*SUM(D237,G237)</f>
        <v>1.2666666666666666</v>
      </c>
      <c r="L237" s="42">
        <f>(F237/SUM(C237,F237))*SUM(E237,H237)</f>
        <v>55.733333333333334</v>
      </c>
      <c r="M237" s="42">
        <f>G237-K237</f>
        <v>-0.26666666666666661</v>
      </c>
      <c r="N237" s="43">
        <f>100*(M237/K237)</f>
        <v>-21.052631578947363</v>
      </c>
      <c r="O237" s="38" t="str">
        <f>IF(AND(I237&gt;=5,J237&gt;=5,K237&gt;=5,L237&gt;=5),"eligible for chi-square test","not eligible for chi-square test")</f>
        <v>not eligible for chi-square test</v>
      </c>
      <c r="S237" s="39" t="str">
        <f>IF(O237="not eligible for chi-square test","not eligible for chi-square testing",IF(Q237&gt;=0.01,"test results not statistically significant",IF(M237&lt;=0,"test results statistically significant, minority NOT overrepresented in arrests",IF(M237&gt;0,"test results statistically significant, minority overrepresented in arrests"))))</f>
        <v>not eligible for chi-square testing</v>
      </c>
    </row>
    <row r="238" spans="1:19" x14ac:dyDescent="0.25">
      <c r="A238" s="39" t="s">
        <v>607</v>
      </c>
      <c r="B238" s="40" t="s">
        <v>608</v>
      </c>
      <c r="C238" s="41">
        <v>0</v>
      </c>
      <c r="D238" s="37">
        <v>0</v>
      </c>
      <c r="E238" s="37">
        <v>0</v>
      </c>
      <c r="F238" s="37">
        <v>0</v>
      </c>
      <c r="G238" s="37">
        <v>0</v>
      </c>
      <c r="H238" s="37">
        <v>0</v>
      </c>
      <c r="I238" s="42" t="e">
        <f>(C238/SUM(C238,F238))*SUM(D238,G238)</f>
        <v>#DIV/0!</v>
      </c>
      <c r="J238" s="42" t="e">
        <f>(C238/SUM(C238,F238))*SUM(E238,H238)</f>
        <v>#DIV/0!</v>
      </c>
      <c r="K238" s="42" t="e">
        <f>(F238/SUM(C238,F238))*SUM(D238,G238)</f>
        <v>#DIV/0!</v>
      </c>
      <c r="L238" s="42" t="e">
        <f>(F238/SUM(C238,F238))*SUM(E238,H238)</f>
        <v>#DIV/0!</v>
      </c>
      <c r="M238" s="42" t="e">
        <f>G238-K238</f>
        <v>#DIV/0!</v>
      </c>
      <c r="N238" s="43" t="e">
        <f>100*(M238/K238)</f>
        <v>#DIV/0!</v>
      </c>
      <c r="O238" s="38" t="e">
        <f>IF(AND(I238&gt;=5,J238&gt;=5,K238&gt;=5,L238&gt;=5),"eligible for chi-square test","not eligible for chi-square test")</f>
        <v>#DIV/0!</v>
      </c>
      <c r="S238" s="39" t="e">
        <f>IF(O238="not eligible for chi-square test","not eligible for chi-square testing",IF(Q238&gt;=0.01,"test results not statistically significant",IF(M238&lt;=0,"test results statistically significant, minority NOT overrepresented in arrests",IF(M238&gt;0,"test results statistically significant, minority overrepresented in arrests"))))</f>
        <v>#DIV/0!</v>
      </c>
    </row>
    <row r="239" spans="1:19" x14ac:dyDescent="0.25">
      <c r="A239" s="39" t="s">
        <v>289</v>
      </c>
      <c r="B239" s="40" t="s">
        <v>290</v>
      </c>
      <c r="C239" s="41">
        <v>418</v>
      </c>
      <c r="D239" s="37">
        <v>1</v>
      </c>
      <c r="E239" s="37">
        <v>417</v>
      </c>
      <c r="F239" s="37">
        <v>214</v>
      </c>
      <c r="G239" s="37">
        <v>1</v>
      </c>
      <c r="H239" s="37">
        <v>213</v>
      </c>
      <c r="I239" s="42">
        <f>(C239/SUM(C239,F239))*SUM(D239,G239)</f>
        <v>1.3227848101265822</v>
      </c>
      <c r="J239" s="42">
        <f>(C239/SUM(C239,F239))*SUM(E239,H239)</f>
        <v>416.67721518987338</v>
      </c>
      <c r="K239" s="42">
        <f>(F239/SUM(C239,F239))*SUM(D239,G239)</f>
        <v>0.67721518987341767</v>
      </c>
      <c r="L239" s="42">
        <f>(F239/SUM(C239,F239))*SUM(E239,H239)</f>
        <v>213.32278481012656</v>
      </c>
      <c r="M239" s="42">
        <f>G239-K239</f>
        <v>0.32278481012658233</v>
      </c>
      <c r="N239" s="43">
        <f>100*(M239/K239)</f>
        <v>47.663551401869171</v>
      </c>
      <c r="O239" s="38" t="str">
        <f>IF(AND(I239&gt;=5,J239&gt;=5,K239&gt;=5,L239&gt;=5),"eligible for chi-square test","not eligible for chi-square test")</f>
        <v>not eligible for chi-square test</v>
      </c>
      <c r="S239" s="39" t="str">
        <f>IF(O239="not eligible for chi-square test","not eligible for chi-square testing",IF(Q239&gt;=0.01,"test results not statistically significant",IF(M239&lt;=0,"test results statistically significant, minority NOT overrepresented in arrests",IF(M239&gt;0,"test results statistically significant, minority overrepresented in arrests"))))</f>
        <v>not eligible for chi-square testing</v>
      </c>
    </row>
    <row r="240" spans="1:19" x14ac:dyDescent="0.25">
      <c r="A240" s="39" t="s">
        <v>407</v>
      </c>
      <c r="B240" s="40" t="s">
        <v>408</v>
      </c>
      <c r="C240" s="41">
        <v>19</v>
      </c>
      <c r="D240" s="37">
        <v>1</v>
      </c>
      <c r="E240" s="37">
        <v>18</v>
      </c>
      <c r="F240" s="37">
        <v>2</v>
      </c>
      <c r="G240" s="37">
        <v>0</v>
      </c>
      <c r="H240" s="37">
        <v>2</v>
      </c>
      <c r="I240" s="42">
        <f>(C240/SUM(C240,F240))*SUM(D240,G240)</f>
        <v>0.90476190476190477</v>
      </c>
      <c r="J240" s="42">
        <f>(C240/SUM(C240,F240))*SUM(E240,H240)</f>
        <v>18.095238095238095</v>
      </c>
      <c r="K240" s="42">
        <f>(F240/SUM(C240,F240))*SUM(D240,G240)</f>
        <v>9.5238095238095233E-2</v>
      </c>
      <c r="L240" s="42">
        <f>(F240/SUM(C240,F240))*SUM(E240,H240)</f>
        <v>1.9047619047619047</v>
      </c>
      <c r="M240" s="42">
        <f>G240-K240</f>
        <v>-9.5238095238095233E-2</v>
      </c>
      <c r="N240" s="43">
        <f>100*(M240/K240)</f>
        <v>-100</v>
      </c>
      <c r="O240" s="38" t="str">
        <f>IF(AND(I240&gt;=5,J240&gt;=5,K240&gt;=5,L240&gt;=5),"eligible for chi-square test","not eligible for chi-square test")</f>
        <v>not eligible for chi-square test</v>
      </c>
      <c r="S240" s="39" t="str">
        <f>IF(O240="not eligible for chi-square test","not eligible for chi-square testing",IF(Q240&gt;=0.01,"test results not statistically significant",IF(M240&lt;=0,"test results statistically significant, minority NOT overrepresented in arrests",IF(M240&gt;0,"test results statistically significant, minority overrepresented in arrests"))))</f>
        <v>not eligible for chi-square testing</v>
      </c>
    </row>
    <row r="241" spans="1:19" x14ac:dyDescent="0.25">
      <c r="A241" s="39" t="s">
        <v>447</v>
      </c>
      <c r="B241" s="40" t="s">
        <v>448</v>
      </c>
      <c r="C241" s="41">
        <v>557</v>
      </c>
      <c r="D241" s="37">
        <v>2</v>
      </c>
      <c r="E241" s="37">
        <v>555</v>
      </c>
      <c r="F241" s="37">
        <v>107</v>
      </c>
      <c r="G241" s="37">
        <v>0</v>
      </c>
      <c r="H241" s="37">
        <v>107</v>
      </c>
      <c r="I241" s="42">
        <f>(C241/SUM(C241,F241))*SUM(D241,G241)</f>
        <v>1.677710843373494</v>
      </c>
      <c r="J241" s="42">
        <f>(C241/SUM(C241,F241))*SUM(E241,H241)</f>
        <v>555.32228915662654</v>
      </c>
      <c r="K241" s="42">
        <f>(F241/SUM(C241,F241))*SUM(D241,G241)</f>
        <v>0.32228915662650603</v>
      </c>
      <c r="L241" s="42">
        <f>(F241/SUM(C241,F241))*SUM(E241,H241)</f>
        <v>106.6777108433735</v>
      </c>
      <c r="M241" s="42">
        <f>G241-K241</f>
        <v>-0.32228915662650603</v>
      </c>
      <c r="N241" s="43">
        <f>100*(M241/K241)</f>
        <v>-100</v>
      </c>
      <c r="O241" s="38" t="str">
        <f>IF(AND(I241&gt;=5,J241&gt;=5,K241&gt;=5,L241&gt;=5),"eligible for chi-square test","not eligible for chi-square test")</f>
        <v>not eligible for chi-square test</v>
      </c>
      <c r="S241" s="39" t="str">
        <f>IF(O241="not eligible for chi-square test","not eligible for chi-square testing",IF(Q241&gt;=0.01,"test results not statistically significant",IF(M241&lt;=0,"test results statistically significant, minority NOT overrepresented in arrests",IF(M241&gt;0,"test results statistically significant, minority overrepresented in arrests"))))</f>
        <v>not eligible for chi-square testing</v>
      </c>
    </row>
    <row r="242" spans="1:19" x14ac:dyDescent="0.25">
      <c r="A242" s="39" t="s">
        <v>527</v>
      </c>
      <c r="B242" s="40" t="s">
        <v>528</v>
      </c>
      <c r="C242" s="41">
        <v>5</v>
      </c>
      <c r="D242" s="37">
        <v>0</v>
      </c>
      <c r="E242" s="37">
        <v>5</v>
      </c>
      <c r="F242" s="37">
        <v>16</v>
      </c>
      <c r="G242" s="37">
        <v>0</v>
      </c>
      <c r="H242" s="37">
        <v>16</v>
      </c>
      <c r="I242" s="42">
        <f>(C242/SUM(C242,F242))*SUM(D242,G242)</f>
        <v>0</v>
      </c>
      <c r="J242" s="42">
        <f>(C242/SUM(C242,F242))*SUM(E242,H242)</f>
        <v>5</v>
      </c>
      <c r="K242" s="42">
        <f>(F242/SUM(C242,F242))*SUM(D242,G242)</f>
        <v>0</v>
      </c>
      <c r="L242" s="42">
        <f>(F242/SUM(C242,F242))*SUM(E242,H242)</f>
        <v>16</v>
      </c>
      <c r="M242" s="42">
        <f>G242-K242</f>
        <v>0</v>
      </c>
      <c r="N242" s="43" t="e">
        <f>100*(M242/K242)</f>
        <v>#DIV/0!</v>
      </c>
      <c r="O242" s="38" t="str">
        <f>IF(AND(I242&gt;=5,J242&gt;=5,K242&gt;=5,L242&gt;=5),"eligible for chi-square test","not eligible for chi-square test")</f>
        <v>not eligible for chi-square test</v>
      </c>
      <c r="S242" s="39" t="str">
        <f>IF(O242="not eligible for chi-square test","not eligible for chi-square testing",IF(Q242&gt;=0.01,"test results not statistically significant",IF(M242&lt;=0,"test results statistically significant, minority NOT overrepresented in arrests",IF(M242&gt;0,"test results statistically significant, minority overrepresented in arrests"))))</f>
        <v>not eligible for chi-square testing</v>
      </c>
    </row>
    <row r="243" spans="1:19" x14ac:dyDescent="0.25">
      <c r="A243" s="39" t="s">
        <v>297</v>
      </c>
      <c r="B243" s="40" t="s">
        <v>298</v>
      </c>
      <c r="C243" s="41">
        <v>2981</v>
      </c>
      <c r="D243" s="37">
        <v>13</v>
      </c>
      <c r="E243" s="37">
        <v>2968</v>
      </c>
      <c r="F243" s="37">
        <v>797</v>
      </c>
      <c r="G243" s="37">
        <v>4</v>
      </c>
      <c r="H243" s="37">
        <v>793</v>
      </c>
      <c r="I243" s="42">
        <f>(C243/SUM(C243,F243))*SUM(D243,G243)</f>
        <v>13.41371095817893</v>
      </c>
      <c r="J243" s="42">
        <f>(C243/SUM(C243,F243))*SUM(E243,H243)</f>
        <v>2967.5862890418211</v>
      </c>
      <c r="K243" s="42">
        <f>(F243/SUM(C243,F243))*SUM(D243,G243)</f>
        <v>3.5862890418210691</v>
      </c>
      <c r="L243" s="42">
        <f>(F243/SUM(C243,F243))*SUM(E243,H243)</f>
        <v>793.41371095817897</v>
      </c>
      <c r="M243" s="42">
        <f>G243-K243</f>
        <v>0.41371095817893089</v>
      </c>
      <c r="N243" s="43">
        <f>100*(M243/K243)</f>
        <v>11.535906708982219</v>
      </c>
      <c r="O243" s="38" t="str">
        <f>IF(AND(I243&gt;=5,J243&gt;=5,K243&gt;=5,L243&gt;=5),"eligible for chi-square test","not eligible for chi-square test")</f>
        <v>not eligible for chi-square test</v>
      </c>
      <c r="S243" s="39" t="str">
        <f>IF(O243="not eligible for chi-square test","not eligible for chi-square testing",IF(Q243&gt;=0.01,"test results not statistically significant",IF(M243&lt;=0,"test results statistically significant, minority NOT overrepresented in arrests",IF(M243&gt;0,"test results statistically significant, minority overrepresented in arrests"))))</f>
        <v>not eligible for chi-square testing</v>
      </c>
    </row>
    <row r="244" spans="1:19" x14ac:dyDescent="0.25">
      <c r="A244" s="39" t="s">
        <v>299</v>
      </c>
      <c r="B244" s="40" t="s">
        <v>300</v>
      </c>
      <c r="C244" s="41">
        <v>695</v>
      </c>
      <c r="D244" s="37">
        <v>0</v>
      </c>
      <c r="E244" s="37">
        <v>695</v>
      </c>
      <c r="F244" s="37">
        <v>385</v>
      </c>
      <c r="G244" s="37">
        <v>0</v>
      </c>
      <c r="H244" s="37">
        <v>385</v>
      </c>
      <c r="I244" s="42">
        <f>(C244/SUM(C244,F244))*SUM(D244,G244)</f>
        <v>0</v>
      </c>
      <c r="J244" s="42">
        <f>(C244/SUM(C244,F244))*SUM(E244,H244)</f>
        <v>695</v>
      </c>
      <c r="K244" s="42">
        <f>(F244/SUM(C244,F244))*SUM(D244,G244)</f>
        <v>0</v>
      </c>
      <c r="L244" s="42">
        <f>(F244/SUM(C244,F244))*SUM(E244,H244)</f>
        <v>384.99999999999994</v>
      </c>
      <c r="M244" s="42">
        <f>G244-K244</f>
        <v>0</v>
      </c>
      <c r="N244" s="43" t="e">
        <f>100*(M244/K244)</f>
        <v>#DIV/0!</v>
      </c>
      <c r="O244" s="38" t="str">
        <f>IF(AND(I244&gt;=5,J244&gt;=5,K244&gt;=5,L244&gt;=5),"eligible for chi-square test","not eligible for chi-square test")</f>
        <v>not eligible for chi-square test</v>
      </c>
      <c r="S244" s="39" t="str">
        <f>IF(O244="not eligible for chi-square test","not eligible for chi-square testing",IF(Q244&gt;=0.01,"test results not statistically significant",IF(M244&lt;=0,"test results statistically significant, minority NOT overrepresented in arrests",IF(M244&gt;0,"test results statistically significant, minority overrepresented in arrests"))))</f>
        <v>not eligible for chi-square testing</v>
      </c>
    </row>
    <row r="245" spans="1:19" x14ac:dyDescent="0.25">
      <c r="A245" s="39" t="s">
        <v>307</v>
      </c>
      <c r="B245" s="40" t="s">
        <v>308</v>
      </c>
      <c r="C245" s="41">
        <v>79</v>
      </c>
      <c r="D245" s="37">
        <v>0</v>
      </c>
      <c r="E245" s="37">
        <v>79</v>
      </c>
      <c r="F245" s="37">
        <v>40</v>
      </c>
      <c r="G245" s="37">
        <v>0</v>
      </c>
      <c r="H245" s="37">
        <v>40</v>
      </c>
      <c r="I245" s="42">
        <f>(C245/SUM(C245,F245))*SUM(D245,G245)</f>
        <v>0</v>
      </c>
      <c r="J245" s="42">
        <f>(C245/SUM(C245,F245))*SUM(E245,H245)</f>
        <v>79</v>
      </c>
      <c r="K245" s="42">
        <f>(F245/SUM(C245,F245))*SUM(D245,G245)</f>
        <v>0</v>
      </c>
      <c r="L245" s="42">
        <f>(F245/SUM(C245,F245))*SUM(E245,H245)</f>
        <v>40</v>
      </c>
      <c r="M245" s="42">
        <f>G245-K245</f>
        <v>0</v>
      </c>
      <c r="N245" s="43" t="e">
        <f>100*(M245/K245)</f>
        <v>#DIV/0!</v>
      </c>
      <c r="O245" s="38" t="str">
        <f>IF(AND(I245&gt;=5,J245&gt;=5,K245&gt;=5,L245&gt;=5),"eligible for chi-square test","not eligible for chi-square test")</f>
        <v>not eligible for chi-square test</v>
      </c>
      <c r="S245" s="39" t="str">
        <f>IF(O245="not eligible for chi-square test","not eligible for chi-square testing",IF(Q245&gt;=0.01,"test results not statistically significant",IF(M245&lt;=0,"test results statistically significant, minority NOT overrepresented in arrests",IF(M245&gt;0,"test results statistically significant, minority overrepresented in arrests"))))</f>
        <v>not eligible for chi-square testing</v>
      </c>
    </row>
    <row r="246" spans="1:19" x14ac:dyDescent="0.25">
      <c r="A246" s="39" t="s">
        <v>321</v>
      </c>
      <c r="B246" s="40" t="s">
        <v>322</v>
      </c>
      <c r="C246" s="41">
        <v>774</v>
      </c>
      <c r="D246" s="37">
        <v>7</v>
      </c>
      <c r="E246" s="37">
        <v>767</v>
      </c>
      <c r="F246" s="37">
        <v>75</v>
      </c>
      <c r="G246" s="37">
        <v>0</v>
      </c>
      <c r="H246" s="37">
        <v>75</v>
      </c>
      <c r="I246" s="42">
        <f>(C246/SUM(C246,F246))*SUM(D246,G246)</f>
        <v>6.3816254416961131</v>
      </c>
      <c r="J246" s="42">
        <f>(C246/SUM(C246,F246))*SUM(E246,H246)</f>
        <v>767.61837455830391</v>
      </c>
      <c r="K246" s="42">
        <f>(F246/SUM(C246,F246))*SUM(D246,G246)</f>
        <v>0.61837455830388699</v>
      </c>
      <c r="L246" s="42">
        <f>(F246/SUM(C246,F246))*SUM(E246,H246)</f>
        <v>74.381625441696116</v>
      </c>
      <c r="M246" s="42">
        <f>G246-K246</f>
        <v>-0.61837455830388699</v>
      </c>
      <c r="N246" s="43">
        <f>100*(M246/K246)</f>
        <v>-100</v>
      </c>
      <c r="O246" s="38" t="str">
        <f>IF(AND(I246&gt;=5,J246&gt;=5,K246&gt;=5,L246&gt;=5),"eligible for chi-square test","not eligible for chi-square test")</f>
        <v>not eligible for chi-square test</v>
      </c>
      <c r="S246" s="39" t="str">
        <f>IF(O246="not eligible for chi-square test","not eligible for chi-square testing",IF(Q246&gt;=0.01,"test results not statistically significant",IF(M246&lt;=0,"test results statistically significant, minority NOT overrepresented in arrests",IF(M246&gt;0,"test results statistically significant, minority overrepresented in arrests"))))</f>
        <v>not eligible for chi-square testing</v>
      </c>
    </row>
    <row r="247" spans="1:19" x14ac:dyDescent="0.25">
      <c r="A247" s="39" t="s">
        <v>323</v>
      </c>
      <c r="B247" s="40" t="s">
        <v>324</v>
      </c>
      <c r="C247" s="41">
        <v>1651</v>
      </c>
      <c r="D247" s="37">
        <v>6</v>
      </c>
      <c r="E247" s="37">
        <v>1645</v>
      </c>
      <c r="F247" s="37">
        <v>173</v>
      </c>
      <c r="G247" s="37">
        <v>0</v>
      </c>
      <c r="H247" s="37">
        <v>173</v>
      </c>
      <c r="I247" s="42">
        <f>(C247/SUM(C247,F247))*SUM(D247,G247)</f>
        <v>5.4309210526315788</v>
      </c>
      <c r="J247" s="42">
        <f>(C247/SUM(C247,F247))*SUM(E247,H247)</f>
        <v>1645.5690789473683</v>
      </c>
      <c r="K247" s="42">
        <f>(F247/SUM(C247,F247))*SUM(D247,G247)</f>
        <v>0.56907894736842102</v>
      </c>
      <c r="L247" s="42">
        <f>(F247/SUM(C247,F247))*SUM(E247,H247)</f>
        <v>172.43092105263159</v>
      </c>
      <c r="M247" s="42">
        <f>G247-K247</f>
        <v>-0.56907894736842102</v>
      </c>
      <c r="N247" s="43">
        <f>100*(M247/K247)</f>
        <v>-100</v>
      </c>
      <c r="O247" s="38" t="str">
        <f>IF(AND(I247&gt;=5,J247&gt;=5,K247&gt;=5,L247&gt;=5),"eligible for chi-square test","not eligible for chi-square test")</f>
        <v>not eligible for chi-square test</v>
      </c>
      <c r="S247" s="39" t="str">
        <f>IF(O247="not eligible for chi-square test","not eligible for chi-square testing",IF(Q247&gt;=0.01,"test results not statistically significant",IF(M247&lt;=0,"test results statistically significant, minority NOT overrepresented in arrests",IF(M247&gt;0,"test results statistically significant, minority overrepresented in arrests"))))</f>
        <v>not eligible for chi-square testing</v>
      </c>
    </row>
    <row r="248" spans="1:19" x14ac:dyDescent="0.25">
      <c r="A248" s="39" t="s">
        <v>213</v>
      </c>
      <c r="B248" s="40" t="s">
        <v>214</v>
      </c>
      <c r="C248" s="41">
        <v>886</v>
      </c>
      <c r="D248" s="37">
        <v>0</v>
      </c>
      <c r="E248" s="37">
        <v>886</v>
      </c>
      <c r="F248" s="37">
        <v>66</v>
      </c>
      <c r="G248" s="37">
        <v>0</v>
      </c>
      <c r="H248" s="37">
        <v>66</v>
      </c>
      <c r="I248" s="42">
        <f>(C248/SUM(C248,F248))*SUM(D248,G248)</f>
        <v>0</v>
      </c>
      <c r="J248" s="42">
        <f>(C248/SUM(C248,F248))*SUM(E248,H248)</f>
        <v>886</v>
      </c>
      <c r="K248" s="42">
        <f>(F248/SUM(C248,F248))*SUM(D248,G248)</f>
        <v>0</v>
      </c>
      <c r="L248" s="42">
        <f>(F248/SUM(C248,F248))*SUM(E248,H248)</f>
        <v>66</v>
      </c>
      <c r="M248" s="42">
        <f>G248-K248</f>
        <v>0</v>
      </c>
      <c r="N248" s="43" t="e">
        <f>100*(M248/K248)</f>
        <v>#DIV/0!</v>
      </c>
      <c r="O248" s="38" t="str">
        <f>IF(AND(I248&gt;=5,J248&gt;=5,K248&gt;=5,L248&gt;=5),"eligible for chi-square test","not eligible for chi-square test")</f>
        <v>not eligible for chi-square test</v>
      </c>
      <c r="S248" s="39" t="str">
        <f>IF(O248="not eligible for chi-square test","not eligible for chi-square testing",IF(Q248&gt;=0.01,"test results not statistically significant",IF(M248&lt;=0,"test results statistically significant, minority NOT overrepresented in arrests",IF(M248&gt;0,"test results statistically significant, minority overrepresented in arrests"))))</f>
        <v>not eligible for chi-square testing</v>
      </c>
    </row>
    <row r="249" spans="1:19" x14ac:dyDescent="0.25">
      <c r="A249" s="39" t="s">
        <v>567</v>
      </c>
      <c r="B249" s="40" t="s">
        <v>568</v>
      </c>
      <c r="C249" s="41">
        <v>1128</v>
      </c>
      <c r="D249" s="37">
        <v>14</v>
      </c>
      <c r="E249" s="37">
        <v>1114</v>
      </c>
      <c r="F249" s="37">
        <v>234</v>
      </c>
      <c r="G249" s="37">
        <v>1</v>
      </c>
      <c r="H249" s="37">
        <v>233</v>
      </c>
      <c r="I249" s="42">
        <f>(C249/SUM(C249,F249))*SUM(D249,G249)</f>
        <v>12.422907488986784</v>
      </c>
      <c r="J249" s="42">
        <f>(C249/SUM(C249,F249))*SUM(E249,H249)</f>
        <v>1115.5770925110132</v>
      </c>
      <c r="K249" s="42">
        <f>(F249/SUM(C249,F249))*SUM(D249,G249)</f>
        <v>2.5770925110132161</v>
      </c>
      <c r="L249" s="42">
        <f>(F249/SUM(C249,F249))*SUM(E249,H249)</f>
        <v>231.42290748898679</v>
      </c>
      <c r="M249" s="42">
        <f>G249-K249</f>
        <v>-1.5770925110132161</v>
      </c>
      <c r="N249" s="43">
        <f>100*(M249/K249)</f>
        <v>-61.196581196581199</v>
      </c>
      <c r="O249" s="38" t="str">
        <f>IF(AND(I249&gt;=5,J249&gt;=5,K249&gt;=5,L249&gt;=5),"eligible for chi-square test","not eligible for chi-square test")</f>
        <v>not eligible for chi-square test</v>
      </c>
      <c r="S249" s="39" t="str">
        <f>IF(O249="not eligible for chi-square test","not eligible for chi-square testing",IF(Q249&gt;=0.01,"test results not statistically significant",IF(M249&lt;=0,"test results statistically significant, minority NOT overrepresented in arrests",IF(M249&gt;0,"test results statistically significant, minority overrepresented in arrests"))))</f>
        <v>not eligible for chi-square testing</v>
      </c>
    </row>
    <row r="250" spans="1:19" x14ac:dyDescent="0.25">
      <c r="A250" s="39" t="s">
        <v>327</v>
      </c>
      <c r="B250" s="40" t="s">
        <v>328</v>
      </c>
      <c r="C250" s="41">
        <v>2553</v>
      </c>
      <c r="D250" s="37">
        <v>39</v>
      </c>
      <c r="E250" s="37">
        <v>2514</v>
      </c>
      <c r="F250" s="37">
        <v>243</v>
      </c>
      <c r="G250" s="37">
        <v>6</v>
      </c>
      <c r="H250" s="37">
        <v>237</v>
      </c>
      <c r="I250" s="42">
        <f>(C250/SUM(C250,F250))*SUM(D250,G250)</f>
        <v>41.089055793991413</v>
      </c>
      <c r="J250" s="42">
        <f>(C250/SUM(C250,F250))*SUM(E250,H250)</f>
        <v>2511.9109442060085</v>
      </c>
      <c r="K250" s="42">
        <f>(F250/SUM(C250,F250))*SUM(D250,G250)</f>
        <v>3.9109442060085833</v>
      </c>
      <c r="L250" s="42">
        <f>(F250/SUM(C250,F250))*SUM(E250,H250)</f>
        <v>239.08905579399141</v>
      </c>
      <c r="M250" s="42">
        <f>G250-K250</f>
        <v>2.0890557939914167</v>
      </c>
      <c r="N250" s="43">
        <f>100*(M250/K250)</f>
        <v>53.41563786008232</v>
      </c>
      <c r="O250" s="38" t="str">
        <f>IF(AND(I250&gt;=5,J250&gt;=5,K250&gt;=5,L250&gt;=5),"eligible for chi-square test","not eligible for chi-square test")</f>
        <v>not eligible for chi-square test</v>
      </c>
      <c r="S250" s="39" t="str">
        <f>IF(O250="not eligible for chi-square test","not eligible for chi-square testing",IF(Q250&gt;=0.01,"test results not statistically significant",IF(M250&lt;=0,"test results statistically significant, minority NOT overrepresented in arrests",IF(M250&gt;0,"test results statistically significant, minority overrepresented in arrests"))))</f>
        <v>not eligible for chi-square testing</v>
      </c>
    </row>
    <row r="251" spans="1:19" x14ac:dyDescent="0.25">
      <c r="A251" s="39" t="s">
        <v>559</v>
      </c>
      <c r="B251" s="40" t="s">
        <v>560</v>
      </c>
      <c r="C251" s="41">
        <v>38</v>
      </c>
      <c r="D251" s="37">
        <v>0</v>
      </c>
      <c r="E251" s="37">
        <v>38</v>
      </c>
      <c r="F251" s="37">
        <v>18</v>
      </c>
      <c r="G251" s="37">
        <v>0</v>
      </c>
      <c r="H251" s="37">
        <v>18</v>
      </c>
      <c r="I251" s="42">
        <f>(C251/SUM(C251,F251))*SUM(D251,G251)</f>
        <v>0</v>
      </c>
      <c r="J251" s="42">
        <f>(C251/SUM(C251,F251))*SUM(E251,H251)</f>
        <v>38</v>
      </c>
      <c r="K251" s="42">
        <f>(F251/SUM(C251,F251))*SUM(D251,G251)</f>
        <v>0</v>
      </c>
      <c r="L251" s="42">
        <f>(F251/SUM(C251,F251))*SUM(E251,H251)</f>
        <v>18</v>
      </c>
      <c r="M251" s="42">
        <f>G251-K251</f>
        <v>0</v>
      </c>
      <c r="N251" s="43" t="e">
        <f>100*(M251/K251)</f>
        <v>#DIV/0!</v>
      </c>
      <c r="O251" s="38" t="str">
        <f>IF(AND(I251&gt;=5,J251&gt;=5,K251&gt;=5,L251&gt;=5),"eligible for chi-square test","not eligible for chi-square test")</f>
        <v>not eligible for chi-square test</v>
      </c>
      <c r="S251" s="39" t="str">
        <f>IF(O251="not eligible for chi-square test","not eligible for chi-square testing",IF(Q251&gt;=0.01,"test results not statistically significant",IF(M251&lt;=0,"test results statistically significant, minority NOT overrepresented in arrests",IF(M251&gt;0,"test results statistically significant, minority overrepresented in arrests"))))</f>
        <v>not eligible for chi-square testing</v>
      </c>
    </row>
    <row r="252" spans="1:19" x14ac:dyDescent="0.25">
      <c r="A252" s="39" t="s">
        <v>121</v>
      </c>
      <c r="B252" s="40" t="s">
        <v>122</v>
      </c>
      <c r="C252" s="41">
        <v>85</v>
      </c>
      <c r="D252" s="37">
        <v>0</v>
      </c>
      <c r="E252" s="37">
        <v>85</v>
      </c>
      <c r="F252" s="37">
        <v>31</v>
      </c>
      <c r="G252" s="37">
        <v>0</v>
      </c>
      <c r="H252" s="37">
        <v>31</v>
      </c>
      <c r="I252" s="42">
        <f>(C252/SUM(C252,F252))*SUM(D252,G252)</f>
        <v>0</v>
      </c>
      <c r="J252" s="42">
        <f>(C252/SUM(C252,F252))*SUM(E252,H252)</f>
        <v>85</v>
      </c>
      <c r="K252" s="42">
        <f>(F252/SUM(C252,F252))*SUM(D252,G252)</f>
        <v>0</v>
      </c>
      <c r="L252" s="42">
        <f>(F252/SUM(C252,F252))*SUM(E252,H252)</f>
        <v>30.999999999999996</v>
      </c>
      <c r="M252" s="42">
        <f>G252-K252</f>
        <v>0</v>
      </c>
      <c r="N252" s="43" t="e">
        <f>100*(M252/K252)</f>
        <v>#DIV/0!</v>
      </c>
      <c r="O252" s="38" t="str">
        <f>IF(AND(I252&gt;=5,J252&gt;=5,K252&gt;=5,L252&gt;=5),"eligible for chi-square test","not eligible for chi-square test")</f>
        <v>not eligible for chi-square test</v>
      </c>
      <c r="S252" s="39" t="str">
        <f>IF(O252="not eligible for chi-square test","not eligible for chi-square testing",IF(Q252&gt;=0.01,"test results not statistically significant",IF(M252&lt;=0,"test results statistically significant, minority NOT overrepresented in arrests",IF(M252&gt;0,"test results statistically significant, minority overrepresented in arrests"))))</f>
        <v>not eligible for chi-square testing</v>
      </c>
    </row>
    <row r="253" spans="1:19" x14ac:dyDescent="0.25">
      <c r="A253" s="39" t="s">
        <v>149</v>
      </c>
      <c r="B253" s="40" t="s">
        <v>150</v>
      </c>
      <c r="C253" s="41">
        <v>165</v>
      </c>
      <c r="D253" s="37">
        <v>1</v>
      </c>
      <c r="E253" s="37">
        <v>164</v>
      </c>
      <c r="F253" s="37">
        <v>5</v>
      </c>
      <c r="G253" s="37">
        <v>0</v>
      </c>
      <c r="H253" s="37">
        <v>5</v>
      </c>
      <c r="I253" s="42">
        <f>(C253/SUM(C253,F253))*SUM(D253,G253)</f>
        <v>0.97058823529411764</v>
      </c>
      <c r="J253" s="42">
        <f>(C253/SUM(C253,F253))*SUM(E253,H253)</f>
        <v>164.02941176470588</v>
      </c>
      <c r="K253" s="42">
        <f>(F253/SUM(C253,F253))*SUM(D253,G253)</f>
        <v>2.9411764705882353E-2</v>
      </c>
      <c r="L253" s="42">
        <f>(F253/SUM(C253,F253))*SUM(E253,H253)</f>
        <v>4.9705882352941178</v>
      </c>
      <c r="M253" s="42">
        <f>G253-K253</f>
        <v>-2.9411764705882353E-2</v>
      </c>
      <c r="N253" s="43">
        <f>100*(M253/K253)</f>
        <v>-100</v>
      </c>
      <c r="O253" s="38" t="str">
        <f>IF(AND(I253&gt;=5,J253&gt;=5,K253&gt;=5,L253&gt;=5),"eligible for chi-square test","not eligible for chi-square test")</f>
        <v>not eligible for chi-square test</v>
      </c>
      <c r="S253" s="39" t="str">
        <f>IF(O253="not eligible for chi-square test","not eligible for chi-square testing",IF(Q253&gt;=0.01,"test results not statistically significant",IF(M253&lt;=0,"test results statistically significant, minority NOT overrepresented in arrests",IF(M253&gt;0,"test results statistically significant, minority overrepresented in arrests"))))</f>
        <v>not eligible for chi-square testing</v>
      </c>
    </row>
    <row r="254" spans="1:19" x14ac:dyDescent="0.25">
      <c r="A254" s="39" t="s">
        <v>409</v>
      </c>
      <c r="B254" s="40" t="s">
        <v>410</v>
      </c>
      <c r="C254" s="41">
        <v>439</v>
      </c>
      <c r="D254" s="37">
        <v>0</v>
      </c>
      <c r="E254" s="37">
        <v>439</v>
      </c>
      <c r="F254" s="37">
        <v>11</v>
      </c>
      <c r="G254" s="37">
        <v>0</v>
      </c>
      <c r="H254" s="37">
        <v>11</v>
      </c>
      <c r="I254" s="42">
        <f>(C254/SUM(C254,F254))*SUM(D254,G254)</f>
        <v>0</v>
      </c>
      <c r="J254" s="42">
        <f>(C254/SUM(C254,F254))*SUM(E254,H254)</f>
        <v>439</v>
      </c>
      <c r="K254" s="42">
        <f>(F254/SUM(C254,F254))*SUM(D254,G254)</f>
        <v>0</v>
      </c>
      <c r="L254" s="42">
        <f>(F254/SUM(C254,F254))*SUM(E254,H254)</f>
        <v>11</v>
      </c>
      <c r="M254" s="42">
        <f>G254-K254</f>
        <v>0</v>
      </c>
      <c r="N254" s="43" t="e">
        <f>100*(M254/K254)</f>
        <v>#DIV/0!</v>
      </c>
      <c r="O254" s="38" t="str">
        <f>IF(AND(I254&gt;=5,J254&gt;=5,K254&gt;=5,L254&gt;=5),"eligible for chi-square test","not eligible for chi-square test")</f>
        <v>not eligible for chi-square test</v>
      </c>
      <c r="S254" s="39" t="str">
        <f>IF(O254="not eligible for chi-square test","not eligible for chi-square testing",IF(Q254&gt;=0.01,"test results not statistically significant",IF(M254&lt;=0,"test results statistically significant, minority NOT overrepresented in arrests",IF(M254&gt;0,"test results statistically significant, minority overrepresented in arrests"))))</f>
        <v>not eligible for chi-square testing</v>
      </c>
    </row>
    <row r="255" spans="1:19" x14ac:dyDescent="0.25">
      <c r="A255" s="39" t="s">
        <v>329</v>
      </c>
      <c r="B255" s="40" t="s">
        <v>330</v>
      </c>
      <c r="C255" s="41">
        <v>226</v>
      </c>
      <c r="D255" s="37">
        <v>3</v>
      </c>
      <c r="E255" s="37">
        <v>223</v>
      </c>
      <c r="F255" s="37">
        <v>146</v>
      </c>
      <c r="G255" s="37">
        <v>1</v>
      </c>
      <c r="H255" s="37">
        <v>145</v>
      </c>
      <c r="I255" s="42">
        <f>(C255/SUM(C255,F255))*SUM(D255,G255)</f>
        <v>2.4301075268817205</v>
      </c>
      <c r="J255" s="42">
        <f>(C255/SUM(C255,F255))*SUM(E255,H255)</f>
        <v>223.56989247311827</v>
      </c>
      <c r="K255" s="42">
        <f>(F255/SUM(C255,F255))*SUM(D255,G255)</f>
        <v>1.5698924731182795</v>
      </c>
      <c r="L255" s="42">
        <f>(F255/SUM(C255,F255))*SUM(E255,H255)</f>
        <v>144.43010752688173</v>
      </c>
      <c r="M255" s="42">
        <f>G255-K255</f>
        <v>-0.56989247311827951</v>
      </c>
      <c r="N255" s="43">
        <f>100*(M255/K255)</f>
        <v>-36.301369863013697</v>
      </c>
      <c r="O255" s="38" t="str">
        <f>IF(AND(I255&gt;=5,J255&gt;=5,K255&gt;=5,L255&gt;=5),"eligible for chi-square test","not eligible for chi-square test")</f>
        <v>not eligible for chi-square test</v>
      </c>
      <c r="S255" s="39" t="str">
        <f>IF(O255="not eligible for chi-square test","not eligible for chi-square testing",IF(Q255&gt;=0.01,"test results not statistically significant",IF(M255&lt;=0,"test results statistically significant, minority NOT overrepresented in arrests",IF(M255&gt;0,"test results statistically significant, minority overrepresented in arrests"))))</f>
        <v>not eligible for chi-square testing</v>
      </c>
    </row>
    <row r="256" spans="1:19" x14ac:dyDescent="0.25">
      <c r="A256" s="39" t="s">
        <v>535</v>
      </c>
      <c r="B256" s="40" t="s">
        <v>536</v>
      </c>
      <c r="C256" s="41">
        <v>25</v>
      </c>
      <c r="D256" s="37">
        <v>0</v>
      </c>
      <c r="E256" s="37">
        <v>25</v>
      </c>
      <c r="F256" s="37">
        <v>32</v>
      </c>
      <c r="G256" s="37">
        <v>0</v>
      </c>
      <c r="H256" s="37">
        <v>32</v>
      </c>
      <c r="I256" s="42">
        <f>(C256/SUM(C256,F256))*SUM(D256,G256)</f>
        <v>0</v>
      </c>
      <c r="J256" s="42">
        <f>(C256/SUM(C256,F256))*SUM(E256,H256)</f>
        <v>25</v>
      </c>
      <c r="K256" s="42">
        <f>(F256/SUM(C256,F256))*SUM(D256,G256)</f>
        <v>0</v>
      </c>
      <c r="L256" s="42">
        <f>(F256/SUM(C256,F256))*SUM(E256,H256)</f>
        <v>32</v>
      </c>
      <c r="M256" s="42">
        <f>G256-K256</f>
        <v>0</v>
      </c>
      <c r="N256" s="43" t="e">
        <f>100*(M256/K256)</f>
        <v>#DIV/0!</v>
      </c>
      <c r="O256" s="38" t="str">
        <f>IF(AND(I256&gt;=5,J256&gt;=5,K256&gt;=5,L256&gt;=5),"eligible for chi-square test","not eligible for chi-square test")</f>
        <v>not eligible for chi-square test</v>
      </c>
      <c r="S256" s="39" t="str">
        <f>IF(O256="not eligible for chi-square test","not eligible for chi-square testing",IF(Q256&gt;=0.01,"test results not statistically significant",IF(M256&lt;=0,"test results statistically significant, minority NOT overrepresented in arrests",IF(M256&gt;0,"test results statistically significant, minority overrepresented in arrests"))))</f>
        <v>not eligible for chi-square testing</v>
      </c>
    </row>
    <row r="257" spans="1:19" x14ac:dyDescent="0.25">
      <c r="A257" s="39" t="s">
        <v>531</v>
      </c>
      <c r="B257" s="40" t="s">
        <v>532</v>
      </c>
      <c r="C257" s="41">
        <v>627</v>
      </c>
      <c r="D257" s="37">
        <v>3</v>
      </c>
      <c r="E257" s="37">
        <v>624</v>
      </c>
      <c r="F257" s="37">
        <v>1072</v>
      </c>
      <c r="G257" s="37">
        <v>8</v>
      </c>
      <c r="H257" s="37">
        <v>1064</v>
      </c>
      <c r="I257" s="42">
        <f>(C257/SUM(C257,F257))*SUM(D257,G257)</f>
        <v>4.0594467333725719</v>
      </c>
      <c r="J257" s="42">
        <f>(C257/SUM(C257,F257))*SUM(E257,H257)</f>
        <v>622.94055326662749</v>
      </c>
      <c r="K257" s="42">
        <f>(F257/SUM(C257,F257))*SUM(D257,G257)</f>
        <v>6.9405532666274281</v>
      </c>
      <c r="L257" s="42">
        <f>(F257/SUM(C257,F257))*SUM(E257,H257)</f>
        <v>1065.0594467333726</v>
      </c>
      <c r="M257" s="42">
        <f>G257-K257</f>
        <v>1.0594467333725719</v>
      </c>
      <c r="N257" s="43">
        <f>100*(M257/K257)</f>
        <v>15.264586160108545</v>
      </c>
      <c r="O257" s="38" t="str">
        <f>IF(AND(I257&gt;=5,J257&gt;=5,K257&gt;=5,L257&gt;=5),"eligible for chi-square test","not eligible for chi-square test")</f>
        <v>not eligible for chi-square test</v>
      </c>
      <c r="S257" s="39" t="str">
        <f>IF(O257="not eligible for chi-square test","not eligible for chi-square testing",IF(Q257&gt;=0.01,"test results not statistically significant",IF(M257&lt;=0,"test results statistically significant, minority NOT overrepresented in arrests",IF(M257&gt;0,"test results statistically significant, minority overrepresented in arrests"))))</f>
        <v>not eligible for chi-square testing</v>
      </c>
    </row>
    <row r="258" spans="1:19" x14ac:dyDescent="0.25">
      <c r="A258" s="39" t="s">
        <v>543</v>
      </c>
      <c r="B258" s="40" t="s">
        <v>544</v>
      </c>
      <c r="C258" s="41">
        <v>104</v>
      </c>
      <c r="D258" s="37">
        <v>0</v>
      </c>
      <c r="E258" s="37">
        <v>104</v>
      </c>
      <c r="F258" s="37">
        <v>51</v>
      </c>
      <c r="G258" s="37">
        <v>0</v>
      </c>
      <c r="H258" s="37">
        <v>51</v>
      </c>
      <c r="I258" s="42">
        <f>(C258/SUM(C258,F258))*SUM(D258,G258)</f>
        <v>0</v>
      </c>
      <c r="J258" s="42">
        <f>(C258/SUM(C258,F258))*SUM(E258,H258)</f>
        <v>104.00000000000001</v>
      </c>
      <c r="K258" s="42">
        <f>(F258/SUM(C258,F258))*SUM(D258,G258)</f>
        <v>0</v>
      </c>
      <c r="L258" s="42">
        <f>(F258/SUM(C258,F258))*SUM(E258,H258)</f>
        <v>51</v>
      </c>
      <c r="M258" s="42">
        <f>G258-K258</f>
        <v>0</v>
      </c>
      <c r="N258" s="43" t="e">
        <f>100*(M258/K258)</f>
        <v>#DIV/0!</v>
      </c>
      <c r="O258" s="38" t="str">
        <f>IF(AND(I258&gt;=5,J258&gt;=5,K258&gt;=5,L258&gt;=5),"eligible for chi-square test","not eligible for chi-square test")</f>
        <v>not eligible for chi-square test</v>
      </c>
      <c r="S258" s="39" t="str">
        <f>IF(O258="not eligible for chi-square test","not eligible for chi-square testing",IF(Q258&gt;=0.01,"test results not statistically significant",IF(M258&lt;=0,"test results statistically significant, minority NOT overrepresented in arrests",IF(M258&gt;0,"test results statistically significant, minority overrepresented in arrests"))))</f>
        <v>not eligible for chi-square testing</v>
      </c>
    </row>
    <row r="259" spans="1:19" x14ac:dyDescent="0.25">
      <c r="A259" s="39" t="s">
        <v>337</v>
      </c>
      <c r="B259" s="40" t="s">
        <v>338</v>
      </c>
      <c r="C259" s="41">
        <v>5283</v>
      </c>
      <c r="D259" s="37">
        <v>0</v>
      </c>
      <c r="E259" s="37">
        <v>5283</v>
      </c>
      <c r="F259" s="37">
        <v>1184</v>
      </c>
      <c r="G259" s="37">
        <v>0</v>
      </c>
      <c r="H259" s="37">
        <v>1184</v>
      </c>
      <c r="I259" s="42">
        <f>(C259/SUM(C259,F259))*SUM(D259,G259)</f>
        <v>0</v>
      </c>
      <c r="J259" s="42">
        <f>(C259/SUM(C259,F259))*SUM(E259,H259)</f>
        <v>5283</v>
      </c>
      <c r="K259" s="42">
        <f>(F259/SUM(C259,F259))*SUM(D259,G259)</f>
        <v>0</v>
      </c>
      <c r="L259" s="42">
        <f>(F259/SUM(C259,F259))*SUM(E259,H259)</f>
        <v>1184</v>
      </c>
      <c r="M259" s="42">
        <f>G259-K259</f>
        <v>0</v>
      </c>
      <c r="N259" s="43" t="e">
        <f>100*(M259/K259)</f>
        <v>#DIV/0!</v>
      </c>
      <c r="O259" s="38" t="str">
        <f>IF(AND(I259&gt;=5,J259&gt;=5,K259&gt;=5,L259&gt;=5),"eligible for chi-square test","not eligible for chi-square test")</f>
        <v>not eligible for chi-square test</v>
      </c>
      <c r="S259" s="39" t="str">
        <f>IF(O259="not eligible for chi-square test","not eligible for chi-square testing",IF(Q259&gt;=0.01,"test results not statistically significant",IF(M259&lt;=0,"test results statistically significant, minority NOT overrepresented in arrests",IF(M259&gt;0,"test results statistically significant, minority overrepresented in arrests"))))</f>
        <v>not eligible for chi-square testing</v>
      </c>
    </row>
    <row r="260" spans="1:19" x14ac:dyDescent="0.25">
      <c r="A260" s="39" t="s">
        <v>339</v>
      </c>
      <c r="B260" s="40" t="s">
        <v>340</v>
      </c>
      <c r="C260" s="41">
        <v>967</v>
      </c>
      <c r="D260" s="37">
        <v>0</v>
      </c>
      <c r="E260" s="37">
        <v>967</v>
      </c>
      <c r="F260" s="37">
        <v>169</v>
      </c>
      <c r="G260" s="37">
        <v>0</v>
      </c>
      <c r="H260" s="37">
        <v>169</v>
      </c>
      <c r="I260" s="42">
        <f>(C260/SUM(C260,F260))*SUM(D260,G260)</f>
        <v>0</v>
      </c>
      <c r="J260" s="42">
        <f>(C260/SUM(C260,F260))*SUM(E260,H260)</f>
        <v>966.99999999999989</v>
      </c>
      <c r="K260" s="42">
        <f>(F260/SUM(C260,F260))*SUM(D260,G260)</f>
        <v>0</v>
      </c>
      <c r="L260" s="42">
        <f>(F260/SUM(C260,F260))*SUM(E260,H260)</f>
        <v>169</v>
      </c>
      <c r="M260" s="42">
        <f>G260-K260</f>
        <v>0</v>
      </c>
      <c r="N260" s="43" t="e">
        <f>100*(M260/K260)</f>
        <v>#DIV/0!</v>
      </c>
      <c r="O260" s="38" t="str">
        <f>IF(AND(I260&gt;=5,J260&gt;=5,K260&gt;=5,L260&gt;=5),"eligible for chi-square test","not eligible for chi-square test")</f>
        <v>not eligible for chi-square test</v>
      </c>
      <c r="S260" s="39" t="str">
        <f>IF(O260="not eligible for chi-square test","not eligible for chi-square testing",IF(Q260&gt;=0.01,"test results not statistically significant",IF(M260&lt;=0,"test results statistically significant, minority NOT overrepresented in arrests",IF(M260&gt;0,"test results statistically significant, minority overrepresented in arrests"))))</f>
        <v>not eligible for chi-square testing</v>
      </c>
    </row>
    <row r="261" spans="1:19" x14ac:dyDescent="0.25">
      <c r="A261" s="39" t="s">
        <v>133</v>
      </c>
      <c r="B261" s="40" t="s">
        <v>134</v>
      </c>
      <c r="C261" s="41">
        <v>1510</v>
      </c>
      <c r="D261" s="37">
        <v>10</v>
      </c>
      <c r="E261" s="37">
        <v>1500</v>
      </c>
      <c r="F261" s="37">
        <v>370</v>
      </c>
      <c r="G261" s="37">
        <v>3</v>
      </c>
      <c r="H261" s="37">
        <v>367</v>
      </c>
      <c r="I261" s="42">
        <f>(C261/SUM(C261,F261))*SUM(D261,G261)</f>
        <v>10.441489361702128</v>
      </c>
      <c r="J261" s="42">
        <f>(C261/SUM(C261,F261))*SUM(E261,H261)</f>
        <v>1499.558510638298</v>
      </c>
      <c r="K261" s="42">
        <f>(F261/SUM(C261,F261))*SUM(D261,G261)</f>
        <v>2.5585106382978724</v>
      </c>
      <c r="L261" s="42">
        <f>(F261/SUM(C261,F261))*SUM(E261,H261)</f>
        <v>367.44148936170217</v>
      </c>
      <c r="M261" s="42">
        <f>G261-K261</f>
        <v>0.4414893617021276</v>
      </c>
      <c r="N261" s="43">
        <f>100*(M261/K261)</f>
        <v>17.255717255717254</v>
      </c>
      <c r="O261" s="38" t="str">
        <f>IF(AND(I261&gt;=5,J261&gt;=5,K261&gt;=5,L261&gt;=5),"eligible for chi-square test","not eligible for chi-square test")</f>
        <v>not eligible for chi-square test</v>
      </c>
      <c r="S261" s="39" t="str">
        <f>IF(O261="not eligible for chi-square test","not eligible for chi-square testing",IF(Q261&gt;=0.01,"test results not statistically significant",IF(M261&lt;=0,"test results statistically significant, minority NOT overrepresented in arrests",IF(M261&gt;0,"test results statistically significant, minority overrepresented in arrests"))))</f>
        <v>not eligible for chi-square testing</v>
      </c>
    </row>
    <row r="262" spans="1:19" x14ac:dyDescent="0.25">
      <c r="A262" s="39" t="s">
        <v>443</v>
      </c>
      <c r="B262" s="40" t="s">
        <v>444</v>
      </c>
      <c r="C262" s="41">
        <v>13</v>
      </c>
      <c r="D262" s="37">
        <v>0</v>
      </c>
      <c r="E262" s="37">
        <v>13</v>
      </c>
      <c r="F262" s="37">
        <v>1</v>
      </c>
      <c r="G262" s="37">
        <v>0</v>
      </c>
      <c r="H262" s="37">
        <v>1</v>
      </c>
      <c r="I262" s="42">
        <f>(C262/SUM(C262,F262))*SUM(D262,G262)</f>
        <v>0</v>
      </c>
      <c r="J262" s="42">
        <f>(C262/SUM(C262,F262))*SUM(E262,H262)</f>
        <v>13</v>
      </c>
      <c r="K262" s="42">
        <f>(F262/SUM(C262,F262))*SUM(D262,G262)</f>
        <v>0</v>
      </c>
      <c r="L262" s="42">
        <f>(F262/SUM(C262,F262))*SUM(E262,H262)</f>
        <v>1</v>
      </c>
      <c r="M262" s="42">
        <f>G262-K262</f>
        <v>0</v>
      </c>
      <c r="N262" s="43" t="e">
        <f>100*(M262/K262)</f>
        <v>#DIV/0!</v>
      </c>
      <c r="O262" s="38" t="str">
        <f>IF(AND(I262&gt;=5,J262&gt;=5,K262&gt;=5,L262&gt;=5),"eligible for chi-square test","not eligible for chi-square test")</f>
        <v>not eligible for chi-square test</v>
      </c>
      <c r="S262" s="39" t="str">
        <f>IF(O262="not eligible for chi-square test","not eligible for chi-square testing",IF(Q262&gt;=0.01,"test results not statistically significant",IF(M262&lt;=0,"test results statistically significant, minority NOT overrepresented in arrests",IF(M262&gt;0,"test results statistically significant, minority overrepresented in arrests"))))</f>
        <v>not eligible for chi-square testing</v>
      </c>
    </row>
    <row r="263" spans="1:19" x14ac:dyDescent="0.25">
      <c r="A263" s="39" t="s">
        <v>361</v>
      </c>
      <c r="B263" s="40" t="s">
        <v>362</v>
      </c>
      <c r="C263" s="41">
        <v>82</v>
      </c>
      <c r="D263" s="37">
        <v>0</v>
      </c>
      <c r="E263" s="37">
        <v>82</v>
      </c>
      <c r="F263" s="37">
        <v>0</v>
      </c>
      <c r="G263" s="37">
        <v>0</v>
      </c>
      <c r="H263" s="37">
        <v>0</v>
      </c>
      <c r="I263" s="42">
        <f>(C263/SUM(C263,F263))*SUM(D263,G263)</f>
        <v>0</v>
      </c>
      <c r="J263" s="42">
        <f>(C263/SUM(C263,F263))*SUM(E263,H263)</f>
        <v>82</v>
      </c>
      <c r="K263" s="42">
        <f>(F263/SUM(C263,F263))*SUM(D263,G263)</f>
        <v>0</v>
      </c>
      <c r="L263" s="42">
        <f>(F263/SUM(C263,F263))*SUM(E263,H263)</f>
        <v>0</v>
      </c>
      <c r="M263" s="42">
        <f>G263-K263</f>
        <v>0</v>
      </c>
      <c r="N263" s="43" t="e">
        <f>100*(M263/K263)</f>
        <v>#DIV/0!</v>
      </c>
      <c r="O263" s="38" t="str">
        <f>IF(AND(I263&gt;=5,J263&gt;=5,K263&gt;=5,L263&gt;=5),"eligible for chi-square test","not eligible for chi-square test")</f>
        <v>not eligible for chi-square test</v>
      </c>
      <c r="S263" s="39" t="str">
        <f>IF(O263="not eligible for chi-square test","not eligible for chi-square testing",IF(Q263&gt;=0.01,"test results not statistically significant",IF(M263&lt;=0,"test results statistically significant, minority NOT overrepresented in arrests",IF(M263&gt;0,"test results statistically significant, minority overrepresented in arrests"))))</f>
        <v>not eligible for chi-square testing</v>
      </c>
    </row>
    <row r="264" spans="1:19" x14ac:dyDescent="0.25">
      <c r="A264" s="39" t="s">
        <v>365</v>
      </c>
      <c r="B264" s="40" t="s">
        <v>366</v>
      </c>
      <c r="C264" s="41">
        <v>543</v>
      </c>
      <c r="D264" s="37">
        <v>8</v>
      </c>
      <c r="E264" s="37">
        <v>535</v>
      </c>
      <c r="F264" s="37">
        <v>8</v>
      </c>
      <c r="G264" s="37">
        <v>0</v>
      </c>
      <c r="H264" s="37">
        <v>8</v>
      </c>
      <c r="I264" s="42">
        <f>(C264/SUM(C264,F264))*SUM(D264,G264)</f>
        <v>7.8838475499092562</v>
      </c>
      <c r="J264" s="42">
        <f>(C264/SUM(C264,F264))*SUM(E264,H264)</f>
        <v>535.11615245009079</v>
      </c>
      <c r="K264" s="42">
        <f>(F264/SUM(C264,F264))*SUM(D264,G264)</f>
        <v>0.1161524500907441</v>
      </c>
      <c r="L264" s="42">
        <f>(F264/SUM(C264,F264))*SUM(E264,H264)</f>
        <v>7.8838475499092553</v>
      </c>
      <c r="M264" s="42">
        <f>G264-K264</f>
        <v>-0.1161524500907441</v>
      </c>
      <c r="N264" s="43">
        <f>100*(M264/K264)</f>
        <v>-100</v>
      </c>
      <c r="O264" s="38" t="str">
        <f>IF(AND(I264&gt;=5,J264&gt;=5,K264&gt;=5,L264&gt;=5),"eligible for chi-square test","not eligible for chi-square test")</f>
        <v>not eligible for chi-square test</v>
      </c>
      <c r="S264" s="39" t="str">
        <f>IF(O264="not eligible for chi-square test","not eligible for chi-square testing",IF(Q264&gt;=0.01,"test results not statistically significant",IF(M264&lt;=0,"test results statistically significant, minority NOT overrepresented in arrests",IF(M264&gt;0,"test results statistically significant, minority overrepresented in arrests"))))</f>
        <v>not eligible for chi-square testing</v>
      </c>
    </row>
    <row r="265" spans="1:19" x14ac:dyDescent="0.25">
      <c r="A265" s="39" t="s">
        <v>17</v>
      </c>
      <c r="B265" s="40" t="s">
        <v>18</v>
      </c>
      <c r="C265" s="41">
        <v>264</v>
      </c>
      <c r="D265" s="37">
        <v>0</v>
      </c>
      <c r="E265" s="37">
        <v>264</v>
      </c>
      <c r="F265" s="37">
        <v>49</v>
      </c>
      <c r="G265" s="37">
        <v>0</v>
      </c>
      <c r="H265" s="37">
        <v>49</v>
      </c>
      <c r="I265" s="42">
        <f>(C265/SUM(C265,F265))*SUM(D265,G265)</f>
        <v>0</v>
      </c>
      <c r="J265" s="42">
        <f>(C265/SUM(C265,F265))*SUM(E265,H265)</f>
        <v>264</v>
      </c>
      <c r="K265" s="42">
        <f>(F265/SUM(C265,F265))*SUM(D265,G265)</f>
        <v>0</v>
      </c>
      <c r="L265" s="42">
        <f>(F265/SUM(C265,F265))*SUM(E265,H265)</f>
        <v>49</v>
      </c>
      <c r="M265" s="42">
        <f>G265-K265</f>
        <v>0</v>
      </c>
      <c r="N265" s="43" t="e">
        <f>100*(M265/K265)</f>
        <v>#DIV/0!</v>
      </c>
      <c r="O265" s="38" t="str">
        <f>IF(AND(I265&gt;=5,J265&gt;=5,K265&gt;=5,L265&gt;=5),"eligible for chi-square test","not eligible for chi-square test")</f>
        <v>not eligible for chi-square test</v>
      </c>
      <c r="S265" s="39" t="str">
        <f>IF(O265="not eligible for chi-square test","not eligible for chi-square testing",IF(Q265&gt;=0.01,"test results not statistically significant",IF(M265&lt;=0,"test results statistically significant, minority NOT overrepresented in arrests",IF(M265&gt;0,"test results statistically significant, minority overrepresented in arrests"))))</f>
        <v>not eligible for chi-square testing</v>
      </c>
    </row>
    <row r="266" spans="1:19" x14ac:dyDescent="0.25">
      <c r="A266" s="39" t="s">
        <v>371</v>
      </c>
      <c r="B266" s="40" t="s">
        <v>372</v>
      </c>
      <c r="C266" s="41">
        <v>743</v>
      </c>
      <c r="D266" s="37">
        <v>7</v>
      </c>
      <c r="E266" s="37">
        <v>736</v>
      </c>
      <c r="F266" s="37">
        <v>69</v>
      </c>
      <c r="G266" s="37">
        <v>0</v>
      </c>
      <c r="H266" s="37">
        <v>69</v>
      </c>
      <c r="I266" s="42">
        <f>(C266/SUM(C266,F266))*SUM(D266,G266)</f>
        <v>6.4051724137931032</v>
      </c>
      <c r="J266" s="42">
        <f>(C266/SUM(C266,F266))*SUM(E266,H266)</f>
        <v>736.59482758620686</v>
      </c>
      <c r="K266" s="42">
        <f>(F266/SUM(C266,F266))*SUM(D266,G266)</f>
        <v>0.59482758620689646</v>
      </c>
      <c r="L266" s="42">
        <f>(F266/SUM(C266,F266))*SUM(E266,H266)</f>
        <v>68.405172413793096</v>
      </c>
      <c r="M266" s="42">
        <f>G266-K266</f>
        <v>-0.59482758620689646</v>
      </c>
      <c r="N266" s="43">
        <f>100*(M266/K266)</f>
        <v>-100</v>
      </c>
      <c r="O266" s="38" t="str">
        <f>IF(AND(I266&gt;=5,J266&gt;=5,K266&gt;=5,L266&gt;=5),"eligible for chi-square test","not eligible for chi-square test")</f>
        <v>not eligible for chi-square test</v>
      </c>
      <c r="S266" s="39" t="str">
        <f>IF(O266="not eligible for chi-square test","not eligible for chi-square testing",IF(Q266&gt;=0.01,"test results not statistically significant",IF(M266&lt;=0,"test results statistically significant, minority NOT overrepresented in arrests",IF(M266&gt;0,"test results statistically significant, minority overrepresented in arrests"))))</f>
        <v>not eligible for chi-square testing</v>
      </c>
    </row>
    <row r="267" spans="1:19" x14ac:dyDescent="0.25">
      <c r="A267" s="39" t="s">
        <v>283</v>
      </c>
      <c r="B267" s="40" t="s">
        <v>284</v>
      </c>
      <c r="C267" s="41">
        <v>342</v>
      </c>
      <c r="D267" s="37">
        <v>4</v>
      </c>
      <c r="E267" s="37">
        <v>338</v>
      </c>
      <c r="F267" s="37">
        <v>26</v>
      </c>
      <c r="G267" s="37">
        <v>0</v>
      </c>
      <c r="H267" s="37">
        <v>26</v>
      </c>
      <c r="I267" s="42">
        <f>(C267/SUM(C267,F267))*SUM(D267,G267)</f>
        <v>3.7173913043478262</v>
      </c>
      <c r="J267" s="42">
        <f>(C267/SUM(C267,F267))*SUM(E267,H267)</f>
        <v>338.28260869565219</v>
      </c>
      <c r="K267" s="42">
        <f>(F267/SUM(C267,F267))*SUM(D267,G267)</f>
        <v>0.28260869565217389</v>
      </c>
      <c r="L267" s="42">
        <f>(F267/SUM(C267,F267))*SUM(E267,H267)</f>
        <v>25.717391304347824</v>
      </c>
      <c r="M267" s="42">
        <f>G267-K267</f>
        <v>-0.28260869565217389</v>
      </c>
      <c r="N267" s="43">
        <f>100*(M267/K267)</f>
        <v>-100</v>
      </c>
      <c r="O267" s="38" t="str">
        <f>IF(AND(I267&gt;=5,J267&gt;=5,K267&gt;=5,L267&gt;=5),"eligible for chi-square test","not eligible for chi-square test")</f>
        <v>not eligible for chi-square test</v>
      </c>
      <c r="S267" s="39" t="str">
        <f>IF(O267="not eligible for chi-square test","not eligible for chi-square testing",IF(Q267&gt;=0.01,"test results not statistically significant",IF(M267&lt;=0,"test results statistically significant, minority NOT overrepresented in arrests",IF(M267&gt;0,"test results statistically significant, minority overrepresented in arrests"))))</f>
        <v>not eligible for chi-square testing</v>
      </c>
    </row>
    <row r="268" spans="1:19" x14ac:dyDescent="0.25">
      <c r="A268" s="39" t="s">
        <v>381</v>
      </c>
      <c r="B268" s="40" t="s">
        <v>382</v>
      </c>
      <c r="C268" s="41">
        <v>2979</v>
      </c>
      <c r="D268" s="37">
        <v>3</v>
      </c>
      <c r="E268" s="37">
        <v>2976</v>
      </c>
      <c r="F268" s="37">
        <v>546</v>
      </c>
      <c r="G268" s="37">
        <v>0</v>
      </c>
      <c r="H268" s="37">
        <v>546</v>
      </c>
      <c r="I268" s="42">
        <f>(C268/SUM(C268,F268))*SUM(D268,G268)</f>
        <v>2.5353191489361704</v>
      </c>
      <c r="J268" s="42">
        <f>(C268/SUM(C268,F268))*SUM(E268,H268)</f>
        <v>2976.4646808510638</v>
      </c>
      <c r="K268" s="42">
        <f>(F268/SUM(C268,F268))*SUM(D268,G268)</f>
        <v>0.46468085106382984</v>
      </c>
      <c r="L268" s="42">
        <f>(F268/SUM(C268,F268))*SUM(E268,H268)</f>
        <v>545.5353191489362</v>
      </c>
      <c r="M268" s="42">
        <f>G268-K268</f>
        <v>-0.46468085106382984</v>
      </c>
      <c r="N268" s="43">
        <f>100*(M268/K268)</f>
        <v>-100</v>
      </c>
      <c r="O268" s="38" t="str">
        <f>IF(AND(I268&gt;=5,J268&gt;=5,K268&gt;=5,L268&gt;=5),"eligible for chi-square test","not eligible for chi-square test")</f>
        <v>not eligible for chi-square test</v>
      </c>
      <c r="S268" s="39" t="str">
        <f>IF(O268="not eligible for chi-square test","not eligible for chi-square testing",IF(Q268&gt;=0.01,"test results not statistically significant",IF(M268&lt;=0,"test results statistically significant, minority NOT overrepresented in arrests",IF(M268&gt;0,"test results statistically significant, minority overrepresented in arrests"))))</f>
        <v>not eligible for chi-square testing</v>
      </c>
    </row>
    <row r="269" spans="1:19" x14ac:dyDescent="0.25">
      <c r="A269" s="39" t="s">
        <v>387</v>
      </c>
      <c r="B269" s="40" t="s">
        <v>388</v>
      </c>
      <c r="C269" s="41">
        <v>781</v>
      </c>
      <c r="D269" s="37">
        <v>0</v>
      </c>
      <c r="E269" s="37">
        <v>781</v>
      </c>
      <c r="F269" s="37">
        <v>860</v>
      </c>
      <c r="G269" s="37">
        <v>0</v>
      </c>
      <c r="H269" s="37">
        <v>860</v>
      </c>
      <c r="I269" s="42">
        <f>(C269/SUM(C269,F269))*SUM(D269,G269)</f>
        <v>0</v>
      </c>
      <c r="J269" s="42">
        <f>(C269/SUM(C269,F269))*SUM(E269,H269)</f>
        <v>781</v>
      </c>
      <c r="K269" s="42">
        <f>(F269/SUM(C269,F269))*SUM(D269,G269)</f>
        <v>0</v>
      </c>
      <c r="L269" s="42">
        <f>(F269/SUM(C269,F269))*SUM(E269,H269)</f>
        <v>860</v>
      </c>
      <c r="M269" s="42">
        <f>G269-K269</f>
        <v>0</v>
      </c>
      <c r="N269" s="43" t="e">
        <f>100*(M269/K269)</f>
        <v>#DIV/0!</v>
      </c>
      <c r="O269" s="38" t="str">
        <f>IF(AND(I269&gt;=5,J269&gt;=5,K269&gt;=5,L269&gt;=5),"eligible for chi-square test","not eligible for chi-square test")</f>
        <v>not eligible for chi-square test</v>
      </c>
      <c r="S269" s="39" t="str">
        <f>IF(O269="not eligible for chi-square test","not eligible for chi-square testing",IF(Q269&gt;=0.01,"test results not statistically significant",IF(M269&lt;=0,"test results statistically significant, minority NOT overrepresented in arrests",IF(M269&gt;0,"test results statistically significant, minority overrepresented in arrests"))))</f>
        <v>not eligible for chi-square testing</v>
      </c>
    </row>
    <row r="270" spans="1:19" x14ac:dyDescent="0.25">
      <c r="A270" s="39" t="s">
        <v>285</v>
      </c>
      <c r="B270" s="40" t="s">
        <v>286</v>
      </c>
      <c r="C270" s="41">
        <v>40</v>
      </c>
      <c r="D270" s="37">
        <v>2</v>
      </c>
      <c r="E270" s="37">
        <v>38</v>
      </c>
      <c r="F270" s="37">
        <v>0</v>
      </c>
      <c r="G270" s="37">
        <v>0</v>
      </c>
      <c r="H270" s="37">
        <v>0</v>
      </c>
      <c r="I270" s="42">
        <f>(C270/SUM(C270,F270))*SUM(D270,G270)</f>
        <v>2</v>
      </c>
      <c r="J270" s="42">
        <f>(C270/SUM(C270,F270))*SUM(E270,H270)</f>
        <v>38</v>
      </c>
      <c r="K270" s="42">
        <f>(F270/SUM(C270,F270))*SUM(D270,G270)</f>
        <v>0</v>
      </c>
      <c r="L270" s="42">
        <f>(F270/SUM(C270,F270))*SUM(E270,H270)</f>
        <v>0</v>
      </c>
      <c r="M270" s="42">
        <f>G270-K270</f>
        <v>0</v>
      </c>
      <c r="N270" s="43" t="e">
        <f>100*(M270/K270)</f>
        <v>#DIV/0!</v>
      </c>
      <c r="O270" s="38" t="str">
        <f>IF(AND(I270&gt;=5,J270&gt;=5,K270&gt;=5,L270&gt;=5),"eligible for chi-square test","not eligible for chi-square test")</f>
        <v>not eligible for chi-square test</v>
      </c>
      <c r="S270" s="39" t="str">
        <f>IF(O270="not eligible for chi-square test","not eligible for chi-square testing",IF(Q270&gt;=0.01,"test results not statistically significant",IF(M270&lt;=0,"test results statistically significant, minority NOT overrepresented in arrests",IF(M270&gt;0,"test results statistically significant, minority overrepresented in arrests"))))</f>
        <v>not eligible for chi-square testing</v>
      </c>
    </row>
    <row r="271" spans="1:19" x14ac:dyDescent="0.25">
      <c r="A271" s="39" t="s">
        <v>547</v>
      </c>
      <c r="B271" s="40" t="s">
        <v>548</v>
      </c>
      <c r="C271" s="41">
        <v>2713</v>
      </c>
      <c r="D271" s="37">
        <v>5</v>
      </c>
      <c r="E271" s="37">
        <v>2708</v>
      </c>
      <c r="F271" s="37">
        <v>504</v>
      </c>
      <c r="G271" s="37">
        <v>1</v>
      </c>
      <c r="H271" s="37">
        <v>503</v>
      </c>
      <c r="I271" s="42">
        <f>(C271/SUM(C271,F271))*SUM(D271,G271)</f>
        <v>5.0599937830276653</v>
      </c>
      <c r="J271" s="42">
        <f>(C271/SUM(C271,F271))*SUM(E271,H271)</f>
        <v>2707.9400062169721</v>
      </c>
      <c r="K271" s="42">
        <f>(F271/SUM(C271,F271))*SUM(D271,G271)</f>
        <v>0.94000621697233444</v>
      </c>
      <c r="L271" s="42">
        <f>(F271/SUM(C271,F271))*SUM(E271,H271)</f>
        <v>503.05999378302766</v>
      </c>
      <c r="M271" s="42">
        <f>G271-K271</f>
        <v>5.9993783027665559E-2</v>
      </c>
      <c r="N271" s="43">
        <f>100*(M271/K271)</f>
        <v>6.3822751322751365</v>
      </c>
      <c r="O271" s="38" t="str">
        <f>IF(AND(I271&gt;=5,J271&gt;=5,K271&gt;=5,L271&gt;=5),"eligible for chi-square test","not eligible for chi-square test")</f>
        <v>not eligible for chi-square test</v>
      </c>
      <c r="S271" s="39" t="str">
        <f>IF(O271="not eligible for chi-square test","not eligible for chi-square testing",IF(Q271&gt;=0.01,"test results not statistically significant",IF(M271&lt;=0,"test results statistically significant, minority NOT overrepresented in arrests",IF(M271&gt;0,"test results statistically significant, minority overrepresented in arrests"))))</f>
        <v>not eligible for chi-square testing</v>
      </c>
    </row>
    <row r="272" spans="1:19" x14ac:dyDescent="0.25">
      <c r="A272" s="39" t="s">
        <v>549</v>
      </c>
      <c r="B272" s="40" t="s">
        <v>550</v>
      </c>
      <c r="C272" s="41">
        <v>5</v>
      </c>
      <c r="D272" s="37">
        <v>0</v>
      </c>
      <c r="E272" s="37">
        <v>5</v>
      </c>
      <c r="F272" s="37">
        <v>3</v>
      </c>
      <c r="G272" s="37">
        <v>0</v>
      </c>
      <c r="H272" s="37">
        <v>3</v>
      </c>
      <c r="I272" s="42">
        <f>(C272/SUM(C272,F272))*SUM(D272,G272)</f>
        <v>0</v>
      </c>
      <c r="J272" s="42">
        <f>(C272/SUM(C272,F272))*SUM(E272,H272)</f>
        <v>5</v>
      </c>
      <c r="K272" s="42">
        <f>(F272/SUM(C272,F272))*SUM(D272,G272)</f>
        <v>0</v>
      </c>
      <c r="L272" s="42">
        <f>(F272/SUM(C272,F272))*SUM(E272,H272)</f>
        <v>3</v>
      </c>
      <c r="M272" s="42">
        <f>G272-K272</f>
        <v>0</v>
      </c>
      <c r="N272" s="43" t="e">
        <f>100*(M272/K272)</f>
        <v>#DIV/0!</v>
      </c>
      <c r="O272" s="38" t="str">
        <f>IF(AND(I272&gt;=5,J272&gt;=5,K272&gt;=5,L272&gt;=5),"eligible for chi-square test","not eligible for chi-square test")</f>
        <v>not eligible for chi-square test</v>
      </c>
      <c r="S272" s="39" t="str">
        <f>IF(O272="not eligible for chi-square test","not eligible for chi-square testing",IF(Q272&gt;=0.01,"test results not statistically significant",IF(M272&lt;=0,"test results statistically significant, minority NOT overrepresented in arrests",IF(M272&gt;0,"test results statistically significant, minority overrepresented in arrests"))))</f>
        <v>not eligible for chi-square testing</v>
      </c>
    </row>
    <row r="273" spans="1:19" x14ac:dyDescent="0.25">
      <c r="A273" s="39" t="s">
        <v>141</v>
      </c>
      <c r="B273" s="40" t="s">
        <v>142</v>
      </c>
      <c r="C273" s="41">
        <v>333</v>
      </c>
      <c r="D273" s="37">
        <v>0</v>
      </c>
      <c r="E273" s="37">
        <v>333</v>
      </c>
      <c r="F273" s="37">
        <v>33</v>
      </c>
      <c r="G273" s="37">
        <v>0</v>
      </c>
      <c r="H273" s="37">
        <v>33</v>
      </c>
      <c r="I273" s="42">
        <f>(C273/SUM(C273,F273))*SUM(D273,G273)</f>
        <v>0</v>
      </c>
      <c r="J273" s="42">
        <f>(C273/SUM(C273,F273))*SUM(E273,H273)</f>
        <v>333</v>
      </c>
      <c r="K273" s="42">
        <f>(F273/SUM(C273,F273))*SUM(D273,G273)</f>
        <v>0</v>
      </c>
      <c r="L273" s="42">
        <f>(F273/SUM(C273,F273))*SUM(E273,H273)</f>
        <v>33</v>
      </c>
      <c r="M273" s="42">
        <f>G273-K273</f>
        <v>0</v>
      </c>
      <c r="N273" s="43" t="e">
        <f>100*(M273/K273)</f>
        <v>#DIV/0!</v>
      </c>
      <c r="O273" s="38" t="str">
        <f>IF(AND(I273&gt;=5,J273&gt;=5,K273&gt;=5,L273&gt;=5),"eligible for chi-square test","not eligible for chi-square test")</f>
        <v>not eligible for chi-square test</v>
      </c>
      <c r="S273" s="39" t="str">
        <f>IF(O273="not eligible for chi-square test","not eligible for chi-square testing",IF(Q273&gt;=0.01,"test results not statistically significant",IF(M273&lt;=0,"test results statistically significant, minority NOT overrepresented in arrests",IF(M273&gt;0,"test results statistically significant, minority overrepresented in arrests"))))</f>
        <v>not eligible for chi-square testing</v>
      </c>
    </row>
    <row r="274" spans="1:19" x14ac:dyDescent="0.25">
      <c r="A274" s="39" t="s">
        <v>377</v>
      </c>
      <c r="B274" s="40" t="s">
        <v>378</v>
      </c>
      <c r="C274" s="41">
        <v>970</v>
      </c>
      <c r="D274" s="37">
        <v>15</v>
      </c>
      <c r="E274" s="37">
        <v>955</v>
      </c>
      <c r="F274" s="37">
        <v>94</v>
      </c>
      <c r="G274" s="37">
        <v>4</v>
      </c>
      <c r="H274" s="37">
        <v>90</v>
      </c>
      <c r="I274" s="42">
        <f>(C274/SUM(C274,F274))*SUM(D274,G274)</f>
        <v>17.321428571428569</v>
      </c>
      <c r="J274" s="42">
        <f>(C274/SUM(C274,F274))*SUM(E274,H274)</f>
        <v>952.67857142857144</v>
      </c>
      <c r="K274" s="42">
        <f>(F274/SUM(C274,F274))*SUM(D274,G274)</f>
        <v>1.6785714285714284</v>
      </c>
      <c r="L274" s="42">
        <f>(F274/SUM(C274,F274))*SUM(E274,H274)</f>
        <v>92.321428571428569</v>
      </c>
      <c r="M274" s="42">
        <f>G274-K274</f>
        <v>2.3214285714285716</v>
      </c>
      <c r="N274" s="43">
        <f>100*(M274/K274)</f>
        <v>138.29787234042556</v>
      </c>
      <c r="O274" s="38" t="str">
        <f>IF(AND(I274&gt;=5,J274&gt;=5,K274&gt;=5,L274&gt;=5),"eligible for chi-square test","not eligible for chi-square test")</f>
        <v>not eligible for chi-square test</v>
      </c>
      <c r="S274" s="39" t="str">
        <f>IF(O274="not eligible for chi-square test","not eligible for chi-square testing",IF(Q274&gt;=0.01,"test results not statistically significant",IF(M274&lt;=0,"test results statistically significant, minority NOT overrepresented in arrests",IF(M274&gt;0,"test results statistically significant, minority overrepresented in arrests"))))</f>
        <v>not eligible for chi-square testing</v>
      </c>
    </row>
    <row r="275" spans="1:19" x14ac:dyDescent="0.25">
      <c r="A275" s="39" t="s">
        <v>553</v>
      </c>
      <c r="B275" s="40" t="s">
        <v>554</v>
      </c>
      <c r="C275" s="41">
        <v>0</v>
      </c>
      <c r="D275" s="37">
        <v>0</v>
      </c>
      <c r="E275" s="37">
        <v>0</v>
      </c>
      <c r="F275" s="37">
        <v>4</v>
      </c>
      <c r="G275" s="37">
        <v>0</v>
      </c>
      <c r="H275" s="37">
        <v>4</v>
      </c>
      <c r="I275" s="42">
        <f>(C275/SUM(C275,F275))*SUM(D275,G275)</f>
        <v>0</v>
      </c>
      <c r="J275" s="42">
        <f>(C275/SUM(C275,F275))*SUM(E275,H275)</f>
        <v>0</v>
      </c>
      <c r="K275" s="42">
        <f>(F275/SUM(C275,F275))*SUM(D275,G275)</f>
        <v>0</v>
      </c>
      <c r="L275" s="42">
        <f>(F275/SUM(C275,F275))*SUM(E275,H275)</f>
        <v>4</v>
      </c>
      <c r="M275" s="42">
        <f>G275-K275</f>
        <v>0</v>
      </c>
      <c r="N275" s="43" t="e">
        <f>100*(M275/K275)</f>
        <v>#DIV/0!</v>
      </c>
      <c r="O275" s="38" t="str">
        <f>IF(AND(I275&gt;=5,J275&gt;=5,K275&gt;=5,L275&gt;=5),"eligible for chi-square test","not eligible for chi-square test")</f>
        <v>not eligible for chi-square test</v>
      </c>
      <c r="S275" s="39" t="str">
        <f>IF(O275="not eligible for chi-square test","not eligible for chi-square testing",IF(Q275&gt;=0.01,"test results not statistically significant",IF(M275&lt;=0,"test results statistically significant, minority NOT overrepresented in arrests",IF(M275&gt;0,"test results statistically significant, minority overrepresented in arrests"))))</f>
        <v>not eligible for chi-square testing</v>
      </c>
    </row>
    <row r="276" spans="1:19" x14ac:dyDescent="0.25">
      <c r="A276" s="39" t="s">
        <v>399</v>
      </c>
      <c r="B276" s="40" t="s">
        <v>400</v>
      </c>
      <c r="C276" s="41">
        <v>246</v>
      </c>
      <c r="D276" s="37">
        <v>0</v>
      </c>
      <c r="E276" s="37">
        <v>246</v>
      </c>
      <c r="F276" s="37">
        <v>187</v>
      </c>
      <c r="G276" s="37">
        <v>0</v>
      </c>
      <c r="H276" s="37">
        <v>187</v>
      </c>
      <c r="I276" s="42">
        <f>(C276/SUM(C276,F276))*SUM(D276,G276)</f>
        <v>0</v>
      </c>
      <c r="J276" s="42">
        <f>(C276/SUM(C276,F276))*SUM(E276,H276)</f>
        <v>246</v>
      </c>
      <c r="K276" s="42">
        <f>(F276/SUM(C276,F276))*SUM(D276,G276)</f>
        <v>0</v>
      </c>
      <c r="L276" s="42">
        <f>(F276/SUM(C276,F276))*SUM(E276,H276)</f>
        <v>187</v>
      </c>
      <c r="M276" s="42">
        <f>G276-K276</f>
        <v>0</v>
      </c>
      <c r="N276" s="43" t="e">
        <f>100*(M276/K276)</f>
        <v>#DIV/0!</v>
      </c>
      <c r="O276" s="38" t="str">
        <f>IF(AND(I276&gt;=5,J276&gt;=5,K276&gt;=5,L276&gt;=5),"eligible for chi-square test","not eligible for chi-square test")</f>
        <v>not eligible for chi-square test</v>
      </c>
      <c r="S276" s="39" t="str">
        <f>IF(O276="not eligible for chi-square test","not eligible for chi-square testing",IF(Q276&gt;=0.01,"test results not statistically significant",IF(M276&lt;=0,"test results statistically significant, minority NOT overrepresented in arrests",IF(M276&gt;0,"test results statistically significant, minority overrepresented in arrests"))))</f>
        <v>not eligible for chi-square testing</v>
      </c>
    </row>
    <row r="277" spans="1:19" x14ac:dyDescent="0.25">
      <c r="A277" s="39" t="s">
        <v>401</v>
      </c>
      <c r="B277" s="40" t="s">
        <v>402</v>
      </c>
      <c r="C277" s="41">
        <v>369</v>
      </c>
      <c r="D277" s="37">
        <v>0</v>
      </c>
      <c r="E277" s="37">
        <v>369</v>
      </c>
      <c r="F277" s="37">
        <v>348</v>
      </c>
      <c r="G277" s="37">
        <v>2</v>
      </c>
      <c r="H277" s="37">
        <v>346</v>
      </c>
      <c r="I277" s="42">
        <f>(C277/SUM(C277,F277))*SUM(D277,G277)</f>
        <v>1.0292887029288702</v>
      </c>
      <c r="J277" s="42">
        <f>(C277/SUM(C277,F277))*SUM(E277,H277)</f>
        <v>367.97071129707109</v>
      </c>
      <c r="K277" s="42">
        <f>(F277/SUM(C277,F277))*SUM(D277,G277)</f>
        <v>0.97071129707112969</v>
      </c>
      <c r="L277" s="42">
        <f>(F277/SUM(C277,F277))*SUM(E277,H277)</f>
        <v>347.02928870292885</v>
      </c>
      <c r="M277" s="42">
        <f>G277-K277</f>
        <v>1.0292887029288704</v>
      </c>
      <c r="N277" s="43">
        <f>100*(M277/K277)</f>
        <v>106.03448275862071</v>
      </c>
      <c r="O277" s="38" t="str">
        <f>IF(AND(I277&gt;=5,J277&gt;=5,K277&gt;=5,L277&gt;=5),"eligible for chi-square test","not eligible for chi-square test")</f>
        <v>not eligible for chi-square test</v>
      </c>
      <c r="S277" s="39" t="str">
        <f>IF(O277="not eligible for chi-square test","not eligible for chi-square testing",IF(Q277&gt;=0.01,"test results not statistically significant",IF(M277&lt;=0,"test results statistically significant, minority NOT overrepresented in arrests",IF(M277&gt;0,"test results statistically significant, minority overrepresented in arrests"))))</f>
        <v>not eligible for chi-square testing</v>
      </c>
    </row>
    <row r="278" spans="1:19" x14ac:dyDescent="0.25">
      <c r="A278" s="39" t="s">
        <v>403</v>
      </c>
      <c r="B278" s="40" t="s">
        <v>404</v>
      </c>
      <c r="C278" s="41">
        <v>1638</v>
      </c>
      <c r="D278" s="37">
        <v>38</v>
      </c>
      <c r="E278" s="37">
        <v>1600</v>
      </c>
      <c r="F278" s="37">
        <v>51</v>
      </c>
      <c r="G278" s="37">
        <v>0</v>
      </c>
      <c r="H278" s="37">
        <v>51</v>
      </c>
      <c r="I278" s="42">
        <f>(C278/SUM(C278,F278))*SUM(D278,G278)</f>
        <v>36.852575488454711</v>
      </c>
      <c r="J278" s="42">
        <f>(C278/SUM(C278,F278))*SUM(E278,H278)</f>
        <v>1601.1474245115453</v>
      </c>
      <c r="K278" s="42">
        <f>(F278/SUM(C278,F278))*SUM(D278,G278)</f>
        <v>1.147424511545293</v>
      </c>
      <c r="L278" s="42">
        <f>(F278/SUM(C278,F278))*SUM(E278,H278)</f>
        <v>49.852575488454704</v>
      </c>
      <c r="M278" s="42">
        <f>G278-K278</f>
        <v>-1.147424511545293</v>
      </c>
      <c r="N278" s="43">
        <f>100*(M278/K278)</f>
        <v>-100</v>
      </c>
      <c r="O278" s="38" t="str">
        <f>IF(AND(I278&gt;=5,J278&gt;=5,K278&gt;=5,L278&gt;=5),"eligible for chi-square test","not eligible for chi-square test")</f>
        <v>not eligible for chi-square test</v>
      </c>
      <c r="S278" s="39" t="str">
        <f>IF(O278="not eligible for chi-square test","not eligible for chi-square testing",IF(Q278&gt;=0.01,"test results not statistically significant",IF(M278&lt;=0,"test results statistically significant, minority NOT overrepresented in arrests",IF(M278&gt;0,"test results statistically significant, minority overrepresented in arrests"))))</f>
        <v>not eligible for chi-square testing</v>
      </c>
    </row>
    <row r="279" spans="1:19" x14ac:dyDescent="0.25">
      <c r="A279" s="39" t="s">
        <v>359</v>
      </c>
      <c r="B279" s="40" t="s">
        <v>360</v>
      </c>
      <c r="C279" s="41">
        <v>211</v>
      </c>
      <c r="D279" s="37">
        <v>3</v>
      </c>
      <c r="E279" s="37">
        <v>208</v>
      </c>
      <c r="F279" s="37">
        <v>15</v>
      </c>
      <c r="G279" s="37">
        <v>0</v>
      </c>
      <c r="H279" s="37">
        <v>15</v>
      </c>
      <c r="I279" s="42">
        <f>(C279/SUM(C279,F279))*SUM(D279,G279)</f>
        <v>2.8008849557522124</v>
      </c>
      <c r="J279" s="42">
        <f>(C279/SUM(C279,F279))*SUM(E279,H279)</f>
        <v>208.19911504424778</v>
      </c>
      <c r="K279" s="42">
        <f>(F279/SUM(C279,F279))*SUM(D279,G279)</f>
        <v>0.19911504424778764</v>
      </c>
      <c r="L279" s="42">
        <f>(F279/SUM(C279,F279))*SUM(E279,H279)</f>
        <v>14.800884955752213</v>
      </c>
      <c r="M279" s="42">
        <f>G279-K279</f>
        <v>-0.19911504424778764</v>
      </c>
      <c r="N279" s="43">
        <f>100*(M279/K279)</f>
        <v>-100</v>
      </c>
      <c r="O279" s="38" t="str">
        <f>IF(AND(I279&gt;=5,J279&gt;=5,K279&gt;=5,L279&gt;=5),"eligible for chi-square test","not eligible for chi-square test")</f>
        <v>not eligible for chi-square test</v>
      </c>
      <c r="S279" s="39" t="str">
        <f>IF(O279="not eligible for chi-square test","not eligible for chi-square testing",IF(Q279&gt;=0.01,"test results not statistically significant",IF(M279&lt;=0,"test results statistically significant, minority NOT overrepresented in arrests",IF(M279&gt;0,"test results statistically significant, minority overrepresented in arrests"))))</f>
        <v>not eligible for chi-square testing</v>
      </c>
    </row>
    <row r="280" spans="1:19" x14ac:dyDescent="0.25">
      <c r="A280" s="39" t="s">
        <v>483</v>
      </c>
      <c r="B280" s="40" t="s">
        <v>484</v>
      </c>
      <c r="C280" s="41">
        <v>22</v>
      </c>
      <c r="D280" s="37">
        <v>0</v>
      </c>
      <c r="E280" s="37">
        <v>22</v>
      </c>
      <c r="F280" s="37">
        <v>3</v>
      </c>
      <c r="G280" s="37">
        <v>0</v>
      </c>
      <c r="H280" s="37">
        <v>3</v>
      </c>
      <c r="I280" s="42">
        <f>(C280/SUM(C280,F280))*SUM(D280,G280)</f>
        <v>0</v>
      </c>
      <c r="J280" s="42">
        <f>(C280/SUM(C280,F280))*SUM(E280,H280)</f>
        <v>22</v>
      </c>
      <c r="K280" s="42">
        <f>(F280/SUM(C280,F280))*SUM(D280,G280)</f>
        <v>0</v>
      </c>
      <c r="L280" s="42">
        <f>(F280/SUM(C280,F280))*SUM(E280,H280)</f>
        <v>3</v>
      </c>
      <c r="M280" s="42">
        <f>G280-K280</f>
        <v>0</v>
      </c>
      <c r="N280" s="43" t="e">
        <f>100*(M280/K280)</f>
        <v>#DIV/0!</v>
      </c>
      <c r="O280" s="38" t="str">
        <f>IF(AND(I280&gt;=5,J280&gt;=5,K280&gt;=5,L280&gt;=5),"eligible for chi-square test","not eligible for chi-square test")</f>
        <v>not eligible for chi-square test</v>
      </c>
      <c r="S280" s="39" t="str">
        <f>IF(O280="not eligible for chi-square test","not eligible for chi-square testing",IF(Q280&gt;=0.01,"test results not statistically significant",IF(M280&lt;=0,"test results statistically significant, minority NOT overrepresented in arrests",IF(M280&gt;0,"test results statistically significant, minority overrepresented in arrests"))))</f>
        <v>not eligible for chi-square testing</v>
      </c>
    </row>
    <row r="281" spans="1:19" x14ac:dyDescent="0.25">
      <c r="A281" s="39" t="s">
        <v>571</v>
      </c>
      <c r="B281" s="40" t="s">
        <v>572</v>
      </c>
      <c r="C281" s="41">
        <v>124</v>
      </c>
      <c r="D281" s="37">
        <v>1</v>
      </c>
      <c r="E281" s="37">
        <v>123</v>
      </c>
      <c r="F281" s="37">
        <v>35</v>
      </c>
      <c r="G281" s="37">
        <v>0</v>
      </c>
      <c r="H281" s="37">
        <v>35</v>
      </c>
      <c r="I281" s="42">
        <f>(C281/SUM(C281,F281))*SUM(D281,G281)</f>
        <v>0.77987421383647804</v>
      </c>
      <c r="J281" s="42">
        <f>(C281/SUM(C281,F281))*SUM(E281,H281)</f>
        <v>123.22012578616354</v>
      </c>
      <c r="K281" s="42">
        <f>(F281/SUM(C281,F281))*SUM(D281,G281)</f>
        <v>0.22012578616352202</v>
      </c>
      <c r="L281" s="42">
        <f>(F281/SUM(C281,F281))*SUM(E281,H281)</f>
        <v>34.779874213836479</v>
      </c>
      <c r="M281" s="42">
        <f>G281-K281</f>
        <v>-0.22012578616352202</v>
      </c>
      <c r="N281" s="43">
        <f>100*(M281/K281)</f>
        <v>-100</v>
      </c>
      <c r="O281" s="38" t="str">
        <f>IF(AND(I281&gt;=5,J281&gt;=5,K281&gt;=5,L281&gt;=5),"eligible for chi-square test","not eligible for chi-square test")</f>
        <v>not eligible for chi-square test</v>
      </c>
      <c r="S281" s="39" t="str">
        <f>IF(O281="not eligible for chi-square test","not eligible for chi-square testing",IF(Q281&gt;=0.01,"test results not statistically significant",IF(M281&lt;=0,"test results statistically significant, minority NOT overrepresented in arrests",IF(M281&gt;0,"test results statistically significant, minority overrepresented in arrests"))))</f>
        <v>not eligible for chi-square testing</v>
      </c>
    </row>
    <row r="282" spans="1:19" x14ac:dyDescent="0.25">
      <c r="A282" s="39" t="s">
        <v>15</v>
      </c>
      <c r="B282" s="40" t="s">
        <v>16</v>
      </c>
      <c r="C282" s="41">
        <v>543</v>
      </c>
      <c r="D282" s="37">
        <v>8</v>
      </c>
      <c r="E282" s="37">
        <v>535</v>
      </c>
      <c r="F282" s="37">
        <v>122</v>
      </c>
      <c r="G282" s="37">
        <v>3</v>
      </c>
      <c r="H282" s="37">
        <v>119</v>
      </c>
      <c r="I282" s="42">
        <f>(C282/SUM(C282,F282))*SUM(D282,G282)</f>
        <v>8.9819548872180448</v>
      </c>
      <c r="J282" s="42">
        <f>(C282/SUM(C282,F282))*SUM(E282,H282)</f>
        <v>534.01804511278192</v>
      </c>
      <c r="K282" s="42">
        <f>(F282/SUM(C282,F282))*SUM(D282,G282)</f>
        <v>2.0180451127819548</v>
      </c>
      <c r="L282" s="42">
        <f>(F282/SUM(C282,F282))*SUM(E282,H282)</f>
        <v>119.98195488721804</v>
      </c>
      <c r="M282" s="42">
        <f>G282-K282</f>
        <v>0.98195488721804525</v>
      </c>
      <c r="N282" s="43">
        <f>100*(M282/K282)</f>
        <v>48.658718330849489</v>
      </c>
      <c r="O282" s="38" t="str">
        <f>IF(AND(I282&gt;=5,J282&gt;=5,K282&gt;=5,L282&gt;=5),"eligible for chi-square test","not eligible for chi-square test")</f>
        <v>not eligible for chi-square test</v>
      </c>
      <c r="S282" s="39" t="str">
        <f>IF(O282="not eligible for chi-square test","not eligible for chi-square testing",IF(Q282&gt;=0.01,"test results not statistically significant",IF(M282&lt;=0,"test results statistically significant, minority NOT overrepresented in arrests",IF(M282&gt;0,"test results statistically significant, minority overrepresented in arrests"))))</f>
        <v>not eligible for chi-square testing</v>
      </c>
    </row>
    <row r="283" spans="1:19" x14ac:dyDescent="0.25">
      <c r="A283" s="39" t="s">
        <v>437</v>
      </c>
      <c r="B283" s="40" t="s">
        <v>438</v>
      </c>
      <c r="C283" s="41">
        <v>6</v>
      </c>
      <c r="D283" s="37">
        <v>0</v>
      </c>
      <c r="E283" s="37">
        <v>6</v>
      </c>
      <c r="F283" s="37">
        <v>1</v>
      </c>
      <c r="G283" s="37">
        <v>0</v>
      </c>
      <c r="H283" s="37">
        <v>1</v>
      </c>
      <c r="I283" s="42">
        <f>(C283/SUM(C283,F283))*SUM(D283,G283)</f>
        <v>0</v>
      </c>
      <c r="J283" s="42">
        <f>(C283/SUM(C283,F283))*SUM(E283,H283)</f>
        <v>6</v>
      </c>
      <c r="K283" s="42">
        <f>(F283/SUM(C283,F283))*SUM(D283,G283)</f>
        <v>0</v>
      </c>
      <c r="L283" s="42">
        <f>(F283/SUM(C283,F283))*SUM(E283,H283)</f>
        <v>1</v>
      </c>
      <c r="M283" s="42">
        <f>G283-K283</f>
        <v>0</v>
      </c>
      <c r="N283" s="43" t="e">
        <f>100*(M283/K283)</f>
        <v>#DIV/0!</v>
      </c>
      <c r="O283" s="38" t="str">
        <f>IF(AND(I283&gt;=5,J283&gt;=5,K283&gt;=5,L283&gt;=5),"eligible for chi-square test","not eligible for chi-square test")</f>
        <v>not eligible for chi-square test</v>
      </c>
      <c r="S283" s="39" t="str">
        <f>IF(O283="not eligible for chi-square test","not eligible for chi-square testing",IF(Q283&gt;=0.01,"test results not statistically significant",IF(M283&lt;=0,"test results statistically significant, minority NOT overrepresented in arrests",IF(M283&gt;0,"test results statistically significant, minority overrepresented in arrests"))))</f>
        <v>not eligible for chi-square testing</v>
      </c>
    </row>
    <row r="284" spans="1:19" x14ac:dyDescent="0.25">
      <c r="A284" s="39" t="s">
        <v>569</v>
      </c>
      <c r="B284" s="40" t="s">
        <v>570</v>
      </c>
      <c r="C284" s="41">
        <v>713</v>
      </c>
      <c r="D284" s="37">
        <v>3</v>
      </c>
      <c r="E284" s="37">
        <v>710</v>
      </c>
      <c r="F284" s="37">
        <v>961</v>
      </c>
      <c r="G284" s="37">
        <v>7</v>
      </c>
      <c r="H284" s="37">
        <v>954</v>
      </c>
      <c r="I284" s="42">
        <f>(C284/SUM(C284,F284))*SUM(D284,G284)</f>
        <v>4.2592592592592595</v>
      </c>
      <c r="J284" s="42">
        <f>(C284/SUM(C284,F284))*SUM(E284,H284)</f>
        <v>708.74074074074076</v>
      </c>
      <c r="K284" s="42">
        <f>(F284/SUM(C284,F284))*SUM(D284,G284)</f>
        <v>5.7407407407407405</v>
      </c>
      <c r="L284" s="42">
        <f>(F284/SUM(C284,F284))*SUM(E284,H284)</f>
        <v>955.25925925925924</v>
      </c>
      <c r="M284" s="42">
        <f>G284-K284</f>
        <v>1.2592592592592595</v>
      </c>
      <c r="N284" s="43">
        <f>100*(M284/K284)</f>
        <v>21.935483870967747</v>
      </c>
      <c r="O284" s="38" t="str">
        <f>IF(AND(I284&gt;=5,J284&gt;=5,K284&gt;=5,L284&gt;=5),"eligible for chi-square test","not eligible for chi-square test")</f>
        <v>not eligible for chi-square test</v>
      </c>
      <c r="S284" s="39" t="str">
        <f>IF(O284="not eligible for chi-square test","not eligible for chi-square testing",IF(Q284&gt;=0.01,"test results not statistically significant",IF(M284&lt;=0,"test results statistically significant, minority NOT overrepresented in arrests",IF(M284&gt;0,"test results statistically significant, minority overrepresented in arrests"))))</f>
        <v>not eligible for chi-square testing</v>
      </c>
    </row>
    <row r="285" spans="1:19" x14ac:dyDescent="0.25">
      <c r="A285" s="39" t="s">
        <v>223</v>
      </c>
      <c r="B285" s="40" t="s">
        <v>224</v>
      </c>
      <c r="C285" s="41">
        <v>79</v>
      </c>
      <c r="D285" s="37">
        <v>0</v>
      </c>
      <c r="E285" s="37">
        <v>79</v>
      </c>
      <c r="F285" s="37">
        <v>82</v>
      </c>
      <c r="G285" s="37">
        <v>1</v>
      </c>
      <c r="H285" s="37">
        <v>81</v>
      </c>
      <c r="I285" s="42">
        <f>(C285/SUM(C285,F285))*SUM(D285,G285)</f>
        <v>0.49068322981366458</v>
      </c>
      <c r="J285" s="42">
        <f>(C285/SUM(C285,F285))*SUM(E285,H285)</f>
        <v>78.509316770186331</v>
      </c>
      <c r="K285" s="42">
        <f>(F285/SUM(C285,F285))*SUM(D285,G285)</f>
        <v>0.50931677018633537</v>
      </c>
      <c r="L285" s="42">
        <f>(F285/SUM(C285,F285))*SUM(E285,H285)</f>
        <v>81.490683229813655</v>
      </c>
      <c r="M285" s="42">
        <f>G285-K285</f>
        <v>0.49068322981366463</v>
      </c>
      <c r="N285" s="43">
        <f>100*(M285/K285)</f>
        <v>96.341463414634163</v>
      </c>
      <c r="O285" s="38" t="str">
        <f>IF(AND(I285&gt;=5,J285&gt;=5,K285&gt;=5,L285&gt;=5),"eligible for chi-square test","not eligible for chi-square test")</f>
        <v>not eligible for chi-square test</v>
      </c>
      <c r="S285" s="39" t="str">
        <f>IF(O285="not eligible for chi-square test","not eligible for chi-square testing",IF(Q285&gt;=0.01,"test results not statistically significant",IF(M285&lt;=0,"test results statistically significant, minority NOT overrepresented in arrests",IF(M285&gt;0,"test results statistically significant, minority overrepresented in arrests"))))</f>
        <v>not eligible for chi-square testing</v>
      </c>
    </row>
    <row r="286" spans="1:19" x14ac:dyDescent="0.25">
      <c r="A286" s="39" t="s">
        <v>113</v>
      </c>
      <c r="B286" s="40" t="s">
        <v>114</v>
      </c>
      <c r="C286" s="41">
        <v>2689</v>
      </c>
      <c r="D286" s="37">
        <v>0</v>
      </c>
      <c r="E286" s="37">
        <v>2689</v>
      </c>
      <c r="F286" s="37">
        <v>425</v>
      </c>
      <c r="G286" s="37">
        <v>0</v>
      </c>
      <c r="H286" s="37">
        <v>425</v>
      </c>
      <c r="I286" s="42">
        <f>(C286/SUM(C286,F286))*SUM(D286,G286)</f>
        <v>0</v>
      </c>
      <c r="J286" s="42">
        <f>(C286/SUM(C286,F286))*SUM(E286,H286)</f>
        <v>2689</v>
      </c>
      <c r="K286" s="42">
        <f>(F286/SUM(C286,F286))*SUM(D286,G286)</f>
        <v>0</v>
      </c>
      <c r="L286" s="42">
        <f>(F286/SUM(C286,F286))*SUM(E286,H286)</f>
        <v>425.00000000000006</v>
      </c>
      <c r="M286" s="42">
        <f>G286-K286</f>
        <v>0</v>
      </c>
      <c r="N286" s="43" t="e">
        <f>100*(M286/K286)</f>
        <v>#DIV/0!</v>
      </c>
      <c r="O286" s="38" t="str">
        <f>IF(AND(I286&gt;=5,J286&gt;=5,K286&gt;=5,L286&gt;=5),"eligible for chi-square test","not eligible for chi-square test")</f>
        <v>not eligible for chi-square test</v>
      </c>
      <c r="S286" s="39" t="str">
        <f>IF(O286="not eligible for chi-square test","not eligible for chi-square testing",IF(Q286&gt;=0.01,"test results not statistically significant",IF(M286&lt;=0,"test results statistically significant, minority NOT overrepresented in arrests",IF(M286&gt;0,"test results statistically significant, minority overrepresented in arrests"))))</f>
        <v>not eligible for chi-square testing</v>
      </c>
    </row>
    <row r="287" spans="1:19" x14ac:dyDescent="0.25">
      <c r="A287" s="39" t="s">
        <v>335</v>
      </c>
      <c r="B287" s="40" t="s">
        <v>336</v>
      </c>
      <c r="C287" s="41">
        <v>900</v>
      </c>
      <c r="D287" s="37">
        <v>12</v>
      </c>
      <c r="E287" s="37">
        <v>888</v>
      </c>
      <c r="F287" s="37">
        <v>208</v>
      </c>
      <c r="G287" s="37">
        <v>1</v>
      </c>
      <c r="H287" s="37">
        <v>207</v>
      </c>
      <c r="I287" s="42">
        <f>(C287/SUM(C287,F287))*SUM(D287,G287)</f>
        <v>10.559566787003611</v>
      </c>
      <c r="J287" s="42">
        <f>(C287/SUM(C287,F287))*SUM(E287,H287)</f>
        <v>889.44043321299637</v>
      </c>
      <c r="K287" s="42">
        <f>(F287/SUM(C287,F287))*SUM(D287,G287)</f>
        <v>2.4404332129963899</v>
      </c>
      <c r="L287" s="42">
        <f>(F287/SUM(C287,F287))*SUM(E287,H287)</f>
        <v>205.5595667870036</v>
      </c>
      <c r="M287" s="42">
        <f>G287-K287</f>
        <v>-1.4404332129963899</v>
      </c>
      <c r="N287" s="43">
        <f>100*(M287/K287)</f>
        <v>-59.023668639053248</v>
      </c>
      <c r="O287" s="38" t="str">
        <f>IF(AND(I287&gt;=5,J287&gt;=5,K287&gt;=5,L287&gt;=5),"eligible for chi-square test","not eligible for chi-square test")</f>
        <v>not eligible for chi-square test</v>
      </c>
      <c r="S287" s="39" t="str">
        <f>IF(O287="not eligible for chi-square test","not eligible for chi-square testing",IF(Q287&gt;=0.01,"test results not statistically significant",IF(M287&lt;=0,"test results statistically significant, minority NOT overrepresented in arrests",IF(M287&gt;0,"test results statistically significant, minority overrepresented in arrests"))))</f>
        <v>not eligible for chi-square testing</v>
      </c>
    </row>
    <row r="288" spans="1:19" x14ac:dyDescent="0.25">
      <c r="A288" s="39" t="s">
        <v>557</v>
      </c>
      <c r="B288" s="40" t="s">
        <v>558</v>
      </c>
      <c r="C288" s="41">
        <v>3</v>
      </c>
      <c r="D288" s="37">
        <v>0</v>
      </c>
      <c r="E288" s="37">
        <v>3</v>
      </c>
      <c r="F288" s="37">
        <v>1</v>
      </c>
      <c r="G288" s="37">
        <v>0</v>
      </c>
      <c r="H288" s="37">
        <v>1</v>
      </c>
      <c r="I288" s="42">
        <f>(C288/SUM(C288,F288))*SUM(D288,G288)</f>
        <v>0</v>
      </c>
      <c r="J288" s="42">
        <f>(C288/SUM(C288,F288))*SUM(E288,H288)</f>
        <v>3</v>
      </c>
      <c r="K288" s="42">
        <f>(F288/SUM(C288,F288))*SUM(D288,G288)</f>
        <v>0</v>
      </c>
      <c r="L288" s="42">
        <f>(F288/SUM(C288,F288))*SUM(E288,H288)</f>
        <v>1</v>
      </c>
      <c r="M288" s="42">
        <f>G288-K288</f>
        <v>0</v>
      </c>
      <c r="N288" s="43" t="e">
        <f>100*(M288/K288)</f>
        <v>#DIV/0!</v>
      </c>
      <c r="O288" s="38" t="str">
        <f>IF(AND(I288&gt;=5,J288&gt;=5,K288&gt;=5,L288&gt;=5),"eligible for chi-square test","not eligible for chi-square test")</f>
        <v>not eligible for chi-square test</v>
      </c>
      <c r="S288" s="39" t="str">
        <f>IF(O288="not eligible for chi-square test","not eligible for chi-square testing",IF(Q288&gt;=0.01,"test results not statistically significant",IF(M288&lt;=0,"test results statistically significant, minority NOT overrepresented in arrests",IF(M288&gt;0,"test results statistically significant, minority overrepresented in arrests"))))</f>
        <v>not eligible for chi-square testing</v>
      </c>
    </row>
    <row r="289" spans="1:19" x14ac:dyDescent="0.25">
      <c r="A289" s="39" t="s">
        <v>555</v>
      </c>
      <c r="B289" s="40" t="s">
        <v>556</v>
      </c>
      <c r="C289" s="41">
        <v>12855</v>
      </c>
      <c r="D289" s="37">
        <v>5</v>
      </c>
      <c r="E289" s="37">
        <v>12850</v>
      </c>
      <c r="F289" s="37">
        <v>10110</v>
      </c>
      <c r="G289" s="37">
        <v>4</v>
      </c>
      <c r="H289" s="37">
        <v>10106</v>
      </c>
      <c r="I289" s="42">
        <f>(C289/SUM(C289,F289))*SUM(D289,G289)</f>
        <v>5.0378837361201825</v>
      </c>
      <c r="J289" s="42">
        <f>(C289/SUM(C289,F289))*SUM(E289,H289)</f>
        <v>12849.96211626388</v>
      </c>
      <c r="K289" s="42">
        <f>(F289/SUM(C289,F289))*SUM(D289,G289)</f>
        <v>3.9621162638798171</v>
      </c>
      <c r="L289" s="42">
        <f>(F289/SUM(C289,F289))*SUM(E289,H289)</f>
        <v>10106.03788373612</v>
      </c>
      <c r="M289" s="42">
        <f>G289-K289</f>
        <v>3.788373612018292E-2</v>
      </c>
      <c r="N289" s="43">
        <f>100*(M289/K289)</f>
        <v>0.95614902736564544</v>
      </c>
      <c r="O289" s="38" t="str">
        <f>IF(AND(I289&gt;=5,J289&gt;=5,K289&gt;=5,L289&gt;=5),"eligible for chi-square test","not eligible for chi-square test")</f>
        <v>not eligible for chi-square test</v>
      </c>
      <c r="S289" s="39" t="str">
        <f>IF(O289="not eligible for chi-square test","not eligible for chi-square testing",IF(Q289&gt;=0.01,"test results not statistically significant",IF(M289&lt;=0,"test results statistically significant, minority NOT overrepresented in arrests",IF(M289&gt;0,"test results statistically significant, minority overrepresented in arrests"))))</f>
        <v>not eligible for chi-square testing</v>
      </c>
    </row>
    <row r="290" spans="1:19" x14ac:dyDescent="0.25">
      <c r="A290" s="39" t="s">
        <v>537</v>
      </c>
      <c r="B290" s="40" t="s">
        <v>538</v>
      </c>
      <c r="C290" s="41">
        <v>589</v>
      </c>
      <c r="D290" s="37">
        <v>7</v>
      </c>
      <c r="E290" s="37">
        <v>582</v>
      </c>
      <c r="F290" s="37">
        <v>74</v>
      </c>
      <c r="G290" s="37">
        <v>0</v>
      </c>
      <c r="H290" s="37">
        <v>74</v>
      </c>
      <c r="I290" s="42">
        <f>(C290/SUM(C290,F290))*SUM(D290,G290)</f>
        <v>6.2187028657616885</v>
      </c>
      <c r="J290" s="42">
        <f>(C290/SUM(C290,F290))*SUM(E290,H290)</f>
        <v>582.78129713423823</v>
      </c>
      <c r="K290" s="42">
        <f>(F290/SUM(C290,F290))*SUM(D290,G290)</f>
        <v>0.78129713423831071</v>
      </c>
      <c r="L290" s="42">
        <f>(F290/SUM(C290,F290))*SUM(E290,H290)</f>
        <v>73.218702865761699</v>
      </c>
      <c r="M290" s="42">
        <f>G290-K290</f>
        <v>-0.78129713423831071</v>
      </c>
      <c r="N290" s="43">
        <f>100*(M290/K290)</f>
        <v>-100</v>
      </c>
      <c r="O290" s="38" t="str">
        <f>IF(AND(I290&gt;=5,J290&gt;=5,K290&gt;=5,L290&gt;=5),"eligible for chi-square test","not eligible for chi-square test")</f>
        <v>not eligible for chi-square test</v>
      </c>
      <c r="S290" s="39" t="str">
        <f>IF(O290="not eligible for chi-square test","not eligible for chi-square testing",IF(Q290&gt;=0.01,"test results not statistically significant",IF(M290&lt;=0,"test results statistically significant, minority NOT overrepresented in arrests",IF(M290&gt;0,"test results statistically significant, minority overrepresented in arrests"))))</f>
        <v>not eligible for chi-square testing</v>
      </c>
    </row>
    <row r="291" spans="1:19" x14ac:dyDescent="0.25">
      <c r="A291" s="39" t="s">
        <v>507</v>
      </c>
      <c r="B291" s="40" t="s">
        <v>508</v>
      </c>
      <c r="C291" s="41">
        <v>29</v>
      </c>
      <c r="D291" s="37">
        <v>0</v>
      </c>
      <c r="E291" s="37">
        <v>29</v>
      </c>
      <c r="F291" s="37">
        <v>17</v>
      </c>
      <c r="G291" s="37">
        <v>0</v>
      </c>
      <c r="H291" s="37">
        <v>17</v>
      </c>
      <c r="I291" s="42">
        <f>(C291/SUM(C291,F291))*SUM(D291,G291)</f>
        <v>0</v>
      </c>
      <c r="J291" s="42">
        <f>(C291/SUM(C291,F291))*SUM(E291,H291)</f>
        <v>29</v>
      </c>
      <c r="K291" s="42">
        <f>(F291/SUM(C291,F291))*SUM(D291,G291)</f>
        <v>0</v>
      </c>
      <c r="L291" s="42">
        <f>(F291/SUM(C291,F291))*SUM(E291,H291)</f>
        <v>17</v>
      </c>
      <c r="M291" s="42">
        <f>G291-K291</f>
        <v>0</v>
      </c>
      <c r="N291" s="43" t="e">
        <f>100*(M291/K291)</f>
        <v>#DIV/0!</v>
      </c>
      <c r="O291" s="38" t="str">
        <f>IF(AND(I291&gt;=5,J291&gt;=5,K291&gt;=5,L291&gt;=5),"eligible for chi-square test","not eligible for chi-square test")</f>
        <v>not eligible for chi-square test</v>
      </c>
      <c r="S291" s="39" t="str">
        <f>IF(O291="not eligible for chi-square test","not eligible for chi-square testing",IF(Q291&gt;=0.01,"test results not statistically significant",IF(M291&lt;=0,"test results statistically significant, minority NOT overrepresented in arrests",IF(M291&gt;0,"test results statistically significant, minority overrepresented in arrests"))))</f>
        <v>not eligible for chi-square testing</v>
      </c>
    </row>
    <row r="292" spans="1:19" x14ac:dyDescent="0.25">
      <c r="A292" s="39" t="s">
        <v>609</v>
      </c>
      <c r="B292" s="40" t="s">
        <v>610</v>
      </c>
      <c r="C292" s="41">
        <v>0</v>
      </c>
      <c r="D292" s="37">
        <v>0</v>
      </c>
      <c r="E292" s="37">
        <v>0</v>
      </c>
      <c r="F292" s="37">
        <v>1</v>
      </c>
      <c r="G292" s="37">
        <v>0</v>
      </c>
      <c r="H292" s="37">
        <v>1</v>
      </c>
      <c r="I292" s="42">
        <f>(C292/SUM(C292,F292))*SUM(D292,G292)</f>
        <v>0</v>
      </c>
      <c r="J292" s="42">
        <f>(C292/SUM(C292,F292))*SUM(E292,H292)</f>
        <v>0</v>
      </c>
      <c r="K292" s="42">
        <f>(F292/SUM(C292,F292))*SUM(D292,G292)</f>
        <v>0</v>
      </c>
      <c r="L292" s="42">
        <f>(F292/SUM(C292,F292))*SUM(E292,H292)</f>
        <v>1</v>
      </c>
      <c r="M292" s="42">
        <f>G292-K292</f>
        <v>0</v>
      </c>
      <c r="N292" s="43" t="e">
        <f>100*(M292/K292)</f>
        <v>#DIV/0!</v>
      </c>
      <c r="O292" s="38" t="str">
        <f>IF(AND(I292&gt;=5,J292&gt;=5,K292&gt;=5,L292&gt;=5),"eligible for chi-square test","not eligible for chi-square test")</f>
        <v>not eligible for chi-square test</v>
      </c>
      <c r="S292" s="39" t="str">
        <f>IF(O292="not eligible for chi-square test","not eligible for chi-square testing",IF(Q292&gt;=0.01,"test results not statistically significant",IF(M292&lt;=0,"test results statistically significant, minority NOT overrepresented in arrests",IF(M292&gt;0,"test results statistically significant, minority overrepresented in arrests"))))</f>
        <v>not eligible for chi-square testing</v>
      </c>
    </row>
    <row r="293" spans="1:19" x14ac:dyDescent="0.25">
      <c r="A293" s="39" t="s">
        <v>573</v>
      </c>
      <c r="B293" s="40" t="s">
        <v>574</v>
      </c>
      <c r="C293" s="41">
        <v>182</v>
      </c>
      <c r="D293" s="37">
        <v>0</v>
      </c>
      <c r="E293" s="37">
        <v>182</v>
      </c>
      <c r="F293" s="37">
        <v>344</v>
      </c>
      <c r="G293" s="37">
        <v>1</v>
      </c>
      <c r="H293" s="37">
        <v>343</v>
      </c>
      <c r="I293" s="42">
        <f>(C293/SUM(C293,F293))*SUM(D293,G293)</f>
        <v>0.34600760456273766</v>
      </c>
      <c r="J293" s="42">
        <f>(C293/SUM(C293,F293))*SUM(E293,H293)</f>
        <v>181.65399239543726</v>
      </c>
      <c r="K293" s="42">
        <f>(F293/SUM(C293,F293))*SUM(D293,G293)</f>
        <v>0.6539923954372624</v>
      </c>
      <c r="L293" s="42">
        <f>(F293/SUM(C293,F293))*SUM(E293,H293)</f>
        <v>343.34600760456277</v>
      </c>
      <c r="M293" s="42">
        <f>G293-K293</f>
        <v>0.3460076045627376</v>
      </c>
      <c r="N293" s="43">
        <f>100*(M293/K293)</f>
        <v>52.906976744186039</v>
      </c>
      <c r="O293" s="38" t="str">
        <f>IF(AND(I293&gt;=5,J293&gt;=5,K293&gt;=5,L293&gt;=5),"eligible for chi-square test","not eligible for chi-square test")</f>
        <v>not eligible for chi-square test</v>
      </c>
      <c r="S293" s="39" t="str">
        <f>IF(O293="not eligible for chi-square test","not eligible for chi-square testing",IF(Q293&gt;=0.01,"test results not statistically significant",IF(M293&lt;=0,"test results statistically significant, minority NOT overrepresented in arrests",IF(M293&gt;0,"test results statistically significant, minority overrepresented in arrests"))))</f>
        <v>not eligible for chi-square testing</v>
      </c>
    </row>
    <row r="294" spans="1:19" x14ac:dyDescent="0.25">
      <c r="A294" s="39" t="s">
        <v>523</v>
      </c>
      <c r="B294" s="40" t="s">
        <v>524</v>
      </c>
      <c r="C294" s="41">
        <v>16</v>
      </c>
      <c r="D294" s="37">
        <v>0</v>
      </c>
      <c r="E294" s="37">
        <v>16</v>
      </c>
      <c r="F294" s="37">
        <v>248</v>
      </c>
      <c r="G294" s="37">
        <v>0</v>
      </c>
      <c r="H294" s="37">
        <v>248</v>
      </c>
      <c r="I294" s="42">
        <f>(C294/SUM(C294,F294))*SUM(D294,G294)</f>
        <v>0</v>
      </c>
      <c r="J294" s="42">
        <f>(C294/SUM(C294,F294))*SUM(E294,H294)</f>
        <v>16</v>
      </c>
      <c r="K294" s="42">
        <f>(F294/SUM(C294,F294))*SUM(D294,G294)</f>
        <v>0</v>
      </c>
      <c r="L294" s="42">
        <f>(F294/SUM(C294,F294))*SUM(E294,H294)</f>
        <v>248</v>
      </c>
      <c r="M294" s="42">
        <f>G294-K294</f>
        <v>0</v>
      </c>
      <c r="N294" s="43" t="e">
        <f>100*(M294/K294)</f>
        <v>#DIV/0!</v>
      </c>
      <c r="O294" s="38" t="str">
        <f>IF(AND(I294&gt;=5,J294&gt;=5,K294&gt;=5,L294&gt;=5),"eligible for chi-square test","not eligible for chi-square test")</f>
        <v>not eligible for chi-square test</v>
      </c>
      <c r="S294" s="39" t="str">
        <f>IF(O294="not eligible for chi-square test","not eligible for chi-square testing",IF(Q294&gt;=0.01,"test results not statistically significant",IF(M294&lt;=0,"test results statistically significant, minority NOT overrepresented in arrests",IF(M294&gt;0,"test results statistically significant, minority overrepresented in arrests"))))</f>
        <v>not eligible for chi-square testing</v>
      </c>
    </row>
    <row r="295" spans="1:19" x14ac:dyDescent="0.25">
      <c r="A295" s="39" t="s">
        <v>249</v>
      </c>
      <c r="B295" s="40" t="s">
        <v>250</v>
      </c>
      <c r="C295" s="41">
        <v>1108</v>
      </c>
      <c r="D295" s="37">
        <v>2</v>
      </c>
      <c r="E295" s="37">
        <v>1106</v>
      </c>
      <c r="F295" s="37">
        <v>208</v>
      </c>
      <c r="G295" s="37">
        <v>0</v>
      </c>
      <c r="H295" s="37">
        <v>208</v>
      </c>
      <c r="I295" s="42">
        <f>(C295/SUM(C295,F295))*SUM(D295,G295)</f>
        <v>1.6838905775075987</v>
      </c>
      <c r="J295" s="42">
        <f>(C295/SUM(C295,F295))*SUM(E295,H295)</f>
        <v>1106.3161094224924</v>
      </c>
      <c r="K295" s="42">
        <f>(F295/SUM(C295,F295))*SUM(D295,G295)</f>
        <v>0.3161094224924012</v>
      </c>
      <c r="L295" s="42">
        <f>(F295/SUM(C295,F295))*SUM(E295,H295)</f>
        <v>207.68389057750758</v>
      </c>
      <c r="M295" s="42">
        <f>G295-K295</f>
        <v>-0.3161094224924012</v>
      </c>
      <c r="N295" s="43">
        <f>100*(M295/K295)</f>
        <v>-100</v>
      </c>
      <c r="O295" s="38" t="str">
        <f>IF(AND(I295&gt;=5,J295&gt;=5,K295&gt;=5,L295&gt;=5),"eligible for chi-square test","not eligible for chi-square test")</f>
        <v>not eligible for chi-square test</v>
      </c>
      <c r="S295" s="39" t="str">
        <f>IF(O295="not eligible for chi-square test","not eligible for chi-square testing",IF(Q295&gt;=0.01,"test results not statistically significant",IF(M295&lt;=0,"test results statistically significant, minority NOT overrepresented in arrests",IF(M295&gt;0,"test results statistically significant, minority overrepresented in arrests"))))</f>
        <v>not eligible for chi-square testing</v>
      </c>
    </row>
    <row r="296" spans="1:19" x14ac:dyDescent="0.25">
      <c r="A296" s="39" t="s">
        <v>343</v>
      </c>
      <c r="B296" s="40" t="s">
        <v>344</v>
      </c>
      <c r="C296" s="41">
        <v>281</v>
      </c>
      <c r="D296" s="37">
        <v>1</v>
      </c>
      <c r="E296" s="37">
        <v>280</v>
      </c>
      <c r="F296" s="37">
        <v>21</v>
      </c>
      <c r="G296" s="37">
        <v>0</v>
      </c>
      <c r="H296" s="37">
        <v>21</v>
      </c>
      <c r="I296" s="42">
        <f>(C296/SUM(C296,F296))*SUM(D296,G296)</f>
        <v>0.93046357615894038</v>
      </c>
      <c r="J296" s="42">
        <f>(C296/SUM(C296,F296))*SUM(E296,H296)</f>
        <v>280.06953642384104</v>
      </c>
      <c r="K296" s="42">
        <f>(F296/SUM(C296,F296))*SUM(D296,G296)</f>
        <v>6.9536423841059597E-2</v>
      </c>
      <c r="L296" s="42">
        <f>(F296/SUM(C296,F296))*SUM(E296,H296)</f>
        <v>20.930463576158939</v>
      </c>
      <c r="M296" s="42">
        <f>G296-K296</f>
        <v>-6.9536423841059597E-2</v>
      </c>
      <c r="N296" s="43">
        <f>100*(M296/K296)</f>
        <v>-100</v>
      </c>
      <c r="O296" s="38" t="str">
        <f>IF(AND(I296&gt;=5,J296&gt;=5,K296&gt;=5,L296&gt;=5),"eligible for chi-square test","not eligible for chi-square test")</f>
        <v>not eligible for chi-square test</v>
      </c>
      <c r="S296" s="39" t="str">
        <f>IF(O296="not eligible for chi-square test","not eligible for chi-square testing",IF(Q296&gt;=0.01,"test results not statistically significant",IF(M296&lt;=0,"test results statistically significant, minority NOT overrepresented in arrests",IF(M296&gt;0,"test results statistically significant, minority overrepresented in arrests"))))</f>
        <v>not eligible for chi-square testing</v>
      </c>
    </row>
    <row r="297" spans="1:19" x14ac:dyDescent="0.25">
      <c r="A297" s="39" t="s">
        <v>123</v>
      </c>
      <c r="B297" s="40" t="s">
        <v>124</v>
      </c>
      <c r="C297" s="41">
        <v>1407</v>
      </c>
      <c r="D297" s="37">
        <v>0</v>
      </c>
      <c r="E297" s="37">
        <v>1407</v>
      </c>
      <c r="F297" s="37">
        <v>194</v>
      </c>
      <c r="G297" s="37">
        <v>0</v>
      </c>
      <c r="H297" s="37">
        <v>194</v>
      </c>
      <c r="I297" s="42">
        <f>(C297/SUM(C297,F297))*SUM(D297,G297)</f>
        <v>0</v>
      </c>
      <c r="J297" s="42">
        <f>(C297/SUM(C297,F297))*SUM(E297,H297)</f>
        <v>1407</v>
      </c>
      <c r="K297" s="42">
        <f>(F297/SUM(C297,F297))*SUM(D297,G297)</f>
        <v>0</v>
      </c>
      <c r="L297" s="42">
        <f>(F297/SUM(C297,F297))*SUM(E297,H297)</f>
        <v>194</v>
      </c>
      <c r="M297" s="42">
        <f>G297-K297</f>
        <v>0</v>
      </c>
      <c r="N297" s="43" t="e">
        <f>100*(M297/K297)</f>
        <v>#DIV/0!</v>
      </c>
      <c r="O297" s="38" t="str">
        <f>IF(AND(I297&gt;=5,J297&gt;=5,K297&gt;=5,L297&gt;=5),"eligible for chi-square test","not eligible for chi-square test")</f>
        <v>not eligible for chi-square test</v>
      </c>
      <c r="S297" s="39" t="str">
        <f>IF(O297="not eligible for chi-square test","not eligible for chi-square testing",IF(Q297&gt;=0.01,"test results not statistically significant",IF(M297&lt;=0,"test results statistically significant, minority NOT overrepresented in arrests",IF(M297&gt;0,"test results statistically significant, minority overrepresented in arrests"))))</f>
        <v>not eligible for chi-square testing</v>
      </c>
    </row>
    <row r="298" spans="1:19" x14ac:dyDescent="0.25">
      <c r="A298" s="39" t="s">
        <v>331</v>
      </c>
      <c r="B298" s="40" t="s">
        <v>332</v>
      </c>
      <c r="C298" s="41">
        <v>288</v>
      </c>
      <c r="D298" s="37">
        <v>1</v>
      </c>
      <c r="E298" s="37">
        <v>287</v>
      </c>
      <c r="F298" s="37">
        <v>163</v>
      </c>
      <c r="G298" s="37">
        <v>0</v>
      </c>
      <c r="H298" s="37">
        <v>163</v>
      </c>
      <c r="I298" s="42">
        <f>(C298/SUM(C298,F298))*SUM(D298,G298)</f>
        <v>0.63858093126385806</v>
      </c>
      <c r="J298" s="42">
        <f>(C298/SUM(C298,F298))*SUM(E298,H298)</f>
        <v>287.36141906873615</v>
      </c>
      <c r="K298" s="42">
        <f>(F298/SUM(C298,F298))*SUM(D298,G298)</f>
        <v>0.36141906873614188</v>
      </c>
      <c r="L298" s="42">
        <f>(F298/SUM(C298,F298))*SUM(E298,H298)</f>
        <v>162.63858093126385</v>
      </c>
      <c r="M298" s="42">
        <f>G298-K298</f>
        <v>-0.36141906873614188</v>
      </c>
      <c r="N298" s="43">
        <f>100*(M298/K298)</f>
        <v>-100</v>
      </c>
      <c r="O298" s="38" t="str">
        <f>IF(AND(I298&gt;=5,J298&gt;=5,K298&gt;=5,L298&gt;=5),"eligible for chi-square test","not eligible for chi-square test")</f>
        <v>not eligible for chi-square test</v>
      </c>
      <c r="S298" s="39" t="str">
        <f>IF(O298="not eligible for chi-square test","not eligible for chi-square testing",IF(Q298&gt;=0.01,"test results not statistically significant",IF(M298&lt;=0,"test results statistically significant, minority NOT overrepresented in arrests",IF(M298&gt;0,"test results statistically significant, minority overrepresented in arrests"))))</f>
        <v>not eligible for chi-square testing</v>
      </c>
    </row>
    <row r="299" spans="1:19" x14ac:dyDescent="0.25">
      <c r="A299" s="39" t="s">
        <v>417</v>
      </c>
      <c r="B299" s="40" t="s">
        <v>418</v>
      </c>
      <c r="C299" s="41">
        <v>7443</v>
      </c>
      <c r="D299" s="37">
        <v>0</v>
      </c>
      <c r="E299" s="37">
        <v>7443</v>
      </c>
      <c r="F299" s="37">
        <v>827</v>
      </c>
      <c r="G299" s="37">
        <v>0</v>
      </c>
      <c r="H299" s="37">
        <v>827</v>
      </c>
      <c r="I299" s="42">
        <f>(C299/SUM(C299,F299))*SUM(D299,G299)</f>
        <v>0</v>
      </c>
      <c r="J299" s="42">
        <f>(C299/SUM(C299,F299))*SUM(E299,H299)</f>
        <v>7443</v>
      </c>
      <c r="K299" s="42">
        <f>(F299/SUM(C299,F299))*SUM(D299,G299)</f>
        <v>0</v>
      </c>
      <c r="L299" s="42">
        <f>(F299/SUM(C299,F299))*SUM(E299,H299)</f>
        <v>827</v>
      </c>
      <c r="M299" s="42">
        <f>G299-K299</f>
        <v>0</v>
      </c>
      <c r="N299" s="43" t="e">
        <f>100*(M299/K299)</f>
        <v>#DIV/0!</v>
      </c>
      <c r="O299" s="38" t="str">
        <f>IF(AND(I299&gt;=5,J299&gt;=5,K299&gt;=5,L299&gt;=5),"eligible for chi-square test","not eligible for chi-square test")</f>
        <v>not eligible for chi-square test</v>
      </c>
      <c r="S299" s="39" t="str">
        <f>IF(O299="not eligible for chi-square test","not eligible for chi-square testing",IF(Q299&gt;=0.01,"test results not statistically significant",IF(M299&lt;=0,"test results statistically significant, minority NOT overrepresented in arrests",IF(M299&gt;0,"test results statistically significant, minority overrepresented in arrests"))))</f>
        <v>not eligible for chi-square testing</v>
      </c>
    </row>
    <row r="300" spans="1:19" x14ac:dyDescent="0.25">
      <c r="A300" s="39" t="s">
        <v>587</v>
      </c>
      <c r="B300" s="40" t="s">
        <v>588</v>
      </c>
      <c r="C300" s="41">
        <v>21</v>
      </c>
      <c r="D300" s="37">
        <v>1</v>
      </c>
      <c r="E300" s="37">
        <v>20</v>
      </c>
      <c r="F300" s="37">
        <v>25</v>
      </c>
      <c r="G300" s="37">
        <v>3</v>
      </c>
      <c r="H300" s="37">
        <v>22</v>
      </c>
      <c r="I300" s="42">
        <f>(C300/SUM(C300,F300))*SUM(D300,G300)</f>
        <v>1.826086956521739</v>
      </c>
      <c r="J300" s="42">
        <f>(C300/SUM(C300,F300))*SUM(E300,H300)</f>
        <v>19.173913043478258</v>
      </c>
      <c r="K300" s="42">
        <f>(F300/SUM(C300,F300))*SUM(D300,G300)</f>
        <v>2.1739130434782608</v>
      </c>
      <c r="L300" s="42">
        <f>(F300/SUM(C300,F300))*SUM(E300,H300)</f>
        <v>22.826086956521738</v>
      </c>
      <c r="M300" s="42">
        <f>G300-K300</f>
        <v>0.82608695652173925</v>
      </c>
      <c r="N300" s="43">
        <f>100*(M300/K300)</f>
        <v>38.000000000000007</v>
      </c>
      <c r="O300" s="38" t="str">
        <f>IF(AND(I300&gt;=5,J300&gt;=5,K300&gt;=5,L300&gt;=5),"eligible for chi-square test","not eligible for chi-square test")</f>
        <v>not eligible for chi-square test</v>
      </c>
      <c r="S300" s="39" t="str">
        <f>IF(O300="not eligible for chi-square test","not eligible for chi-square testing",IF(Q300&gt;=0.01,"test results not statistically significant",IF(M300&lt;=0,"test results statistically significant, minority NOT overrepresented in arrests",IF(M300&gt;0,"test results statistically significant, minority overrepresented in arrests"))))</f>
        <v>not eligible for chi-square testing</v>
      </c>
    </row>
    <row r="301" spans="1:19" x14ac:dyDescent="0.25">
      <c r="A301" s="39" t="s">
        <v>561</v>
      </c>
      <c r="B301" s="40" t="s">
        <v>562</v>
      </c>
      <c r="C301" s="41">
        <v>1068</v>
      </c>
      <c r="D301" s="37">
        <v>7</v>
      </c>
      <c r="E301" s="37">
        <v>1061</v>
      </c>
      <c r="F301" s="37">
        <v>234</v>
      </c>
      <c r="G301" s="37">
        <v>3</v>
      </c>
      <c r="H301" s="37">
        <v>231</v>
      </c>
      <c r="I301" s="42">
        <f>(C301/SUM(C301,F301))*SUM(D301,G301)</f>
        <v>8.2027649769585249</v>
      </c>
      <c r="J301" s="42">
        <f>(C301/SUM(C301,F301))*SUM(E301,H301)</f>
        <v>1059.7972350230414</v>
      </c>
      <c r="K301" s="42">
        <f>(F301/SUM(C301,F301))*SUM(D301,G301)</f>
        <v>1.7972350230414746</v>
      </c>
      <c r="L301" s="42">
        <f>(F301/SUM(C301,F301))*SUM(E301,H301)</f>
        <v>232.20276497695852</v>
      </c>
      <c r="M301" s="42">
        <f>G301-K301</f>
        <v>1.2027649769585254</v>
      </c>
      <c r="N301" s="43">
        <f>100*(M301/K301)</f>
        <v>66.923076923076934</v>
      </c>
      <c r="O301" s="38" t="str">
        <f>IF(AND(I301&gt;=5,J301&gt;=5,K301&gt;=5,L301&gt;=5),"eligible for chi-square test","not eligible for chi-square test")</f>
        <v>not eligible for chi-square test</v>
      </c>
      <c r="S301" s="39" t="str">
        <f>IF(O301="not eligible for chi-square test","not eligible for chi-square testing",IF(Q301&gt;=0.01,"test results not statistically significant",IF(M301&lt;=0,"test results statistically significant, minority NOT overrepresented in arrests",IF(M301&gt;0,"test results statistically significant, minority overrepresented in arrests"))))</f>
        <v>not eligible for chi-square testing</v>
      </c>
    </row>
    <row r="302" spans="1:19" x14ac:dyDescent="0.25">
      <c r="A302" s="39" t="s">
        <v>369</v>
      </c>
      <c r="B302" s="40" t="s">
        <v>370</v>
      </c>
      <c r="C302" s="41">
        <v>578</v>
      </c>
      <c r="D302" s="37">
        <v>6</v>
      </c>
      <c r="E302" s="37">
        <v>572</v>
      </c>
      <c r="F302" s="37">
        <v>33</v>
      </c>
      <c r="G302" s="37">
        <v>0</v>
      </c>
      <c r="H302" s="37">
        <v>33</v>
      </c>
      <c r="I302" s="42">
        <f>(C302/SUM(C302,F302))*SUM(D302,G302)</f>
        <v>5.6759410801963996</v>
      </c>
      <c r="J302" s="42">
        <f>(C302/SUM(C302,F302))*SUM(E302,H302)</f>
        <v>572.32405891980363</v>
      </c>
      <c r="K302" s="42">
        <f>(F302/SUM(C302,F302))*SUM(D302,G302)</f>
        <v>0.32405891980360063</v>
      </c>
      <c r="L302" s="42">
        <f>(F302/SUM(C302,F302))*SUM(E302,H302)</f>
        <v>32.675941080196395</v>
      </c>
      <c r="M302" s="42">
        <f>G302-K302</f>
        <v>-0.32405891980360063</v>
      </c>
      <c r="N302" s="43">
        <f>100*(M302/K302)</f>
        <v>-100</v>
      </c>
      <c r="O302" s="38" t="str">
        <f>IF(AND(I302&gt;=5,J302&gt;=5,K302&gt;=5,L302&gt;=5),"eligible for chi-square test","not eligible for chi-square test")</f>
        <v>not eligible for chi-square test</v>
      </c>
      <c r="S302" s="39" t="str">
        <f>IF(O302="not eligible for chi-square test","not eligible for chi-square testing",IF(Q302&gt;=0.01,"test results not statistically significant",IF(M302&lt;=0,"test results statistically significant, minority NOT overrepresented in arrests",IF(M302&gt;0,"test results statistically significant, minority overrepresented in arrests"))))</f>
        <v>not eligible for chi-square testing</v>
      </c>
    </row>
    <row r="303" spans="1:19" x14ac:dyDescent="0.25">
      <c r="A303" s="39" t="s">
        <v>195</v>
      </c>
      <c r="B303" s="40" t="s">
        <v>196</v>
      </c>
      <c r="C303" s="41">
        <v>772</v>
      </c>
      <c r="D303" s="37">
        <v>4</v>
      </c>
      <c r="E303" s="37">
        <v>768</v>
      </c>
      <c r="F303" s="37">
        <v>260</v>
      </c>
      <c r="G303" s="37">
        <v>1</v>
      </c>
      <c r="H303" s="37">
        <v>259</v>
      </c>
      <c r="I303" s="42">
        <f>(C303/SUM(C303,F303))*SUM(D303,G303)</f>
        <v>3.7403100775193798</v>
      </c>
      <c r="J303" s="42">
        <f>(C303/SUM(C303,F303))*SUM(E303,H303)</f>
        <v>768.25968992248056</v>
      </c>
      <c r="K303" s="42">
        <f>(F303/SUM(C303,F303))*SUM(D303,G303)</f>
        <v>1.2596899224806202</v>
      </c>
      <c r="L303" s="42">
        <f>(F303/SUM(C303,F303))*SUM(E303,H303)</f>
        <v>258.74031007751938</v>
      </c>
      <c r="M303" s="42">
        <f>G303-K303</f>
        <v>-0.25968992248062017</v>
      </c>
      <c r="N303" s="43">
        <f>100*(M303/K303)</f>
        <v>-20.615384615384617</v>
      </c>
      <c r="O303" s="38" t="str">
        <f>IF(AND(I303&gt;=5,J303&gt;=5,K303&gt;=5,L303&gt;=5),"eligible for chi-square test","not eligible for chi-square test")</f>
        <v>not eligible for chi-square test</v>
      </c>
      <c r="S303" s="39" t="str">
        <f>IF(O303="not eligible for chi-square test","not eligible for chi-square testing",IF(Q303&gt;=0.01,"test results not statistically significant",IF(M303&lt;=0,"test results statistically significant, minority NOT overrepresented in arrests",IF(M303&gt;0,"test results statistically significant, minority overrepresented in arrests"))))</f>
        <v>not eligible for chi-square testing</v>
      </c>
    </row>
    <row r="304" spans="1:19" x14ac:dyDescent="0.25">
      <c r="A304" s="39" t="s">
        <v>425</v>
      </c>
      <c r="B304" s="40" t="s">
        <v>426</v>
      </c>
      <c r="C304" s="41">
        <v>1187</v>
      </c>
      <c r="D304" s="37">
        <v>5</v>
      </c>
      <c r="E304" s="37">
        <v>1182</v>
      </c>
      <c r="F304" s="37">
        <v>505</v>
      </c>
      <c r="G304" s="37">
        <v>6</v>
      </c>
      <c r="H304" s="37">
        <v>499</v>
      </c>
      <c r="I304" s="42">
        <f>(C304/SUM(C304,F304))*SUM(D304,G304)</f>
        <v>7.7169030732860522</v>
      </c>
      <c r="J304" s="42">
        <f>(C304/SUM(C304,F304))*SUM(E304,H304)</f>
        <v>1179.2830969267138</v>
      </c>
      <c r="K304" s="42">
        <f>(F304/SUM(C304,F304))*SUM(D304,G304)</f>
        <v>3.2830969267139483</v>
      </c>
      <c r="L304" s="42">
        <f>(F304/SUM(C304,F304))*SUM(E304,H304)</f>
        <v>501.71690307328606</v>
      </c>
      <c r="M304" s="42">
        <f>G304-K304</f>
        <v>2.7169030732860517</v>
      </c>
      <c r="N304" s="43">
        <f>100*(M304/K304)</f>
        <v>82.754275427542737</v>
      </c>
      <c r="O304" s="38" t="str">
        <f>IF(AND(I304&gt;=5,J304&gt;=5,K304&gt;=5,L304&gt;=5),"eligible for chi-square test","not eligible for chi-square test")</f>
        <v>not eligible for chi-square test</v>
      </c>
      <c r="S304" s="39" t="str">
        <f>IF(O304="not eligible for chi-square test","not eligible for chi-square testing",IF(Q304&gt;=0.01,"test results not statistically significant",IF(M304&lt;=0,"test results statistically significant, minority NOT overrepresented in arrests",IF(M304&gt;0,"test results statistically significant, minority overrepresented in arrests"))))</f>
        <v>not eligible for chi-square testing</v>
      </c>
    </row>
    <row r="305" spans="1:19" x14ac:dyDescent="0.25">
      <c r="A305" s="39" t="s">
        <v>565</v>
      </c>
      <c r="B305" s="40" t="s">
        <v>566</v>
      </c>
      <c r="C305" s="41">
        <v>338</v>
      </c>
      <c r="D305" s="37">
        <v>0</v>
      </c>
      <c r="E305" s="37">
        <v>338</v>
      </c>
      <c r="F305" s="37">
        <v>89</v>
      </c>
      <c r="G305" s="37">
        <v>0</v>
      </c>
      <c r="H305" s="37">
        <v>89</v>
      </c>
      <c r="I305" s="42">
        <f>(C305/SUM(C305,F305))*SUM(D305,G305)</f>
        <v>0</v>
      </c>
      <c r="J305" s="42">
        <f>(C305/SUM(C305,F305))*SUM(E305,H305)</f>
        <v>338</v>
      </c>
      <c r="K305" s="42">
        <f>(F305/SUM(C305,F305))*SUM(D305,G305)</f>
        <v>0</v>
      </c>
      <c r="L305" s="42">
        <f>(F305/SUM(C305,F305))*SUM(E305,H305)</f>
        <v>89</v>
      </c>
      <c r="M305" s="42">
        <f>G305-K305</f>
        <v>0</v>
      </c>
      <c r="N305" s="43" t="e">
        <f>100*(M305/K305)</f>
        <v>#DIV/0!</v>
      </c>
      <c r="O305" s="38" t="str">
        <f>IF(AND(I305&gt;=5,J305&gt;=5,K305&gt;=5,L305&gt;=5),"eligible for chi-square test","not eligible for chi-square test")</f>
        <v>not eligible for chi-square test</v>
      </c>
      <c r="S305" s="39" t="str">
        <f>IF(O305="not eligible for chi-square test","not eligible for chi-square testing",IF(Q305&gt;=0.01,"test results not statistically significant",IF(M305&lt;=0,"test results statistically significant, minority NOT overrepresented in arrests",IF(M305&gt;0,"test results statistically significant, minority overrepresented in arrests"))))</f>
        <v>not eligible for chi-square testing</v>
      </c>
    </row>
    <row r="306" spans="1:19" x14ac:dyDescent="0.25">
      <c r="A306" s="39" t="s">
        <v>581</v>
      </c>
      <c r="B306" s="40" t="s">
        <v>582</v>
      </c>
      <c r="C306" s="41">
        <v>6</v>
      </c>
      <c r="D306" s="37">
        <v>0</v>
      </c>
      <c r="E306" s="37">
        <v>6</v>
      </c>
      <c r="F306" s="37">
        <v>2</v>
      </c>
      <c r="G306" s="37">
        <v>1</v>
      </c>
      <c r="H306" s="37">
        <v>1</v>
      </c>
      <c r="I306" s="42">
        <f>(C306/SUM(C306,F306))*SUM(D306,G306)</f>
        <v>0.75</v>
      </c>
      <c r="J306" s="42">
        <f>(C306/SUM(C306,F306))*SUM(E306,H306)</f>
        <v>5.25</v>
      </c>
      <c r="K306" s="42">
        <f>(F306/SUM(C306,F306))*SUM(D306,G306)</f>
        <v>0.25</v>
      </c>
      <c r="L306" s="42">
        <f>(F306/SUM(C306,F306))*SUM(E306,H306)</f>
        <v>1.75</v>
      </c>
      <c r="M306" s="42">
        <f>G306-K306</f>
        <v>0.75</v>
      </c>
      <c r="N306" s="43">
        <f>100*(M306/K306)</f>
        <v>300</v>
      </c>
      <c r="O306" s="38" t="str">
        <f>IF(AND(I306&gt;=5,J306&gt;=5,K306&gt;=5,L306&gt;=5),"eligible for chi-square test","not eligible for chi-square test")</f>
        <v>not eligible for chi-square test</v>
      </c>
      <c r="S306" s="39" t="str">
        <f>IF(O306="not eligible for chi-square test","not eligible for chi-square testing",IF(Q306&gt;=0.01,"test results not statistically significant",IF(M306&lt;=0,"test results statistically significant, minority NOT overrepresented in arrests",IF(M306&gt;0,"test results statistically significant, minority overrepresented in arrests"))))</f>
        <v>not eligible for chi-square testing</v>
      </c>
    </row>
    <row r="307" spans="1:19" x14ac:dyDescent="0.25">
      <c r="A307" s="39" t="s">
        <v>183</v>
      </c>
      <c r="B307" s="40" t="s">
        <v>184</v>
      </c>
      <c r="C307" s="41">
        <v>384</v>
      </c>
      <c r="D307" s="37">
        <v>5</v>
      </c>
      <c r="E307" s="37">
        <v>379</v>
      </c>
      <c r="F307" s="37">
        <v>275</v>
      </c>
      <c r="G307" s="37">
        <v>1</v>
      </c>
      <c r="H307" s="37">
        <v>274</v>
      </c>
      <c r="I307" s="42">
        <f>(C307/SUM(C307,F307))*SUM(D307,G307)</f>
        <v>3.4962063732928681</v>
      </c>
      <c r="J307" s="42">
        <f>(C307/SUM(C307,F307))*SUM(E307,H307)</f>
        <v>380.50379362670714</v>
      </c>
      <c r="K307" s="42">
        <f>(F307/SUM(C307,F307))*SUM(D307,G307)</f>
        <v>2.5037936267071319</v>
      </c>
      <c r="L307" s="42">
        <f>(F307/SUM(C307,F307))*SUM(E307,H307)</f>
        <v>272.49620637329286</v>
      </c>
      <c r="M307" s="42">
        <f>G307-K307</f>
        <v>-1.5037936267071319</v>
      </c>
      <c r="N307" s="43">
        <f>100*(M307/K307)</f>
        <v>-60.060606060606062</v>
      </c>
      <c r="O307" s="38" t="str">
        <f>IF(AND(I307&gt;=5,J307&gt;=5,K307&gt;=5,L307&gt;=5),"eligible for chi-square test","not eligible for chi-square test")</f>
        <v>not eligible for chi-square test</v>
      </c>
      <c r="S307" s="39" t="str">
        <f>IF(O307="not eligible for chi-square test","not eligible for chi-square testing",IF(Q307&gt;=0.01,"test results not statistically significant",IF(M307&lt;=0,"test results statistically significant, minority NOT overrepresented in arrests",IF(M307&gt;0,"test results statistically significant, minority overrepresented in arrests"))))</f>
        <v>not eligible for chi-square testing</v>
      </c>
    </row>
    <row r="308" spans="1:19" x14ac:dyDescent="0.25">
      <c r="A308" s="39" t="s">
        <v>253</v>
      </c>
      <c r="B308" s="40" t="s">
        <v>254</v>
      </c>
      <c r="C308" s="41">
        <v>301</v>
      </c>
      <c r="D308" s="37">
        <v>0</v>
      </c>
      <c r="E308" s="37">
        <v>301</v>
      </c>
      <c r="F308" s="37">
        <v>7</v>
      </c>
      <c r="G308" s="37">
        <v>0</v>
      </c>
      <c r="H308" s="37">
        <v>7</v>
      </c>
      <c r="I308" s="42">
        <f>(C308/SUM(C308,F308))*SUM(D308,G308)</f>
        <v>0</v>
      </c>
      <c r="J308" s="42">
        <f>(C308/SUM(C308,F308))*SUM(E308,H308)</f>
        <v>301</v>
      </c>
      <c r="K308" s="42">
        <f>(F308/SUM(C308,F308))*SUM(D308,G308)</f>
        <v>0</v>
      </c>
      <c r="L308" s="42">
        <f>(F308/SUM(C308,F308))*SUM(E308,H308)</f>
        <v>7</v>
      </c>
      <c r="M308" s="42">
        <f>G308-K308</f>
        <v>0</v>
      </c>
      <c r="N308" s="43" t="e">
        <f>100*(M308/K308)</f>
        <v>#DIV/0!</v>
      </c>
      <c r="O308" s="38" t="str">
        <f>IF(AND(I308&gt;=5,J308&gt;=5,K308&gt;=5,L308&gt;=5),"eligible for chi-square test","not eligible for chi-square test")</f>
        <v>not eligible for chi-square test</v>
      </c>
      <c r="S308" s="39" t="str">
        <f>IF(O308="not eligible for chi-square test","not eligible for chi-square testing",IF(Q308&gt;=0.01,"test results not statistically significant",IF(M308&lt;=0,"test results statistically significant, minority NOT overrepresented in arrests",IF(M308&gt;0,"test results statistically significant, minority overrepresented in arrests"))))</f>
        <v>not eligible for chi-square testing</v>
      </c>
    </row>
    <row r="309" spans="1:19" x14ac:dyDescent="0.25">
      <c r="A309" s="39" t="s">
        <v>429</v>
      </c>
      <c r="B309" s="40" t="s">
        <v>430</v>
      </c>
      <c r="C309" s="41">
        <v>827</v>
      </c>
      <c r="D309" s="37">
        <v>11</v>
      </c>
      <c r="E309" s="37">
        <v>816</v>
      </c>
      <c r="F309" s="37">
        <v>30</v>
      </c>
      <c r="G309" s="37">
        <v>0</v>
      </c>
      <c r="H309" s="37">
        <v>30</v>
      </c>
      <c r="I309" s="42">
        <f>(C309/SUM(C309,F309))*SUM(D309,G309)</f>
        <v>10.614935822637106</v>
      </c>
      <c r="J309" s="42">
        <f>(C309/SUM(C309,F309))*SUM(E309,H309)</f>
        <v>816.38506417736289</v>
      </c>
      <c r="K309" s="42">
        <f>(F309/SUM(C309,F309))*SUM(D309,G309)</f>
        <v>0.38506417736289378</v>
      </c>
      <c r="L309" s="42">
        <f>(F309/SUM(C309,F309))*SUM(E309,H309)</f>
        <v>29.614935822637104</v>
      </c>
      <c r="M309" s="42">
        <f>G309-K309</f>
        <v>-0.38506417736289378</v>
      </c>
      <c r="N309" s="43">
        <f>100*(M309/K309)</f>
        <v>-100</v>
      </c>
      <c r="O309" s="38" t="str">
        <f>IF(AND(I309&gt;=5,J309&gt;=5,K309&gt;=5,L309&gt;=5),"eligible for chi-square test","not eligible for chi-square test")</f>
        <v>not eligible for chi-square test</v>
      </c>
      <c r="S309" s="39" t="str">
        <f>IF(O309="not eligible for chi-square test","not eligible for chi-square testing",IF(Q309&gt;=0.01,"test results not statistically significant",IF(M309&lt;=0,"test results statistically significant, minority NOT overrepresented in arrests",IF(M309&gt;0,"test results statistically significant, minority overrepresented in arrests"))))</f>
        <v>not eligible for chi-square testing</v>
      </c>
    </row>
    <row r="310" spans="1:19" x14ac:dyDescent="0.25">
      <c r="A310" s="39" t="s">
        <v>435</v>
      </c>
      <c r="B310" s="40" t="s">
        <v>436</v>
      </c>
      <c r="C310" s="41">
        <v>436</v>
      </c>
      <c r="D310" s="37">
        <v>4</v>
      </c>
      <c r="E310" s="37">
        <v>432</v>
      </c>
      <c r="F310" s="37">
        <v>16</v>
      </c>
      <c r="G310" s="37">
        <v>0</v>
      </c>
      <c r="H310" s="37">
        <v>16</v>
      </c>
      <c r="I310" s="42">
        <f>(C310/SUM(C310,F310))*SUM(D310,G310)</f>
        <v>3.8584070796460175</v>
      </c>
      <c r="J310" s="42">
        <f>(C310/SUM(C310,F310))*SUM(E310,H310)</f>
        <v>432.14159292035396</v>
      </c>
      <c r="K310" s="42">
        <f>(F310/SUM(C310,F310))*SUM(D310,G310)</f>
        <v>0.1415929203539823</v>
      </c>
      <c r="L310" s="42">
        <f>(F310/SUM(C310,F310))*SUM(E310,H310)</f>
        <v>15.858407079646017</v>
      </c>
      <c r="M310" s="42">
        <f>G310-K310</f>
        <v>-0.1415929203539823</v>
      </c>
      <c r="N310" s="43">
        <f>100*(M310/K310)</f>
        <v>-100</v>
      </c>
      <c r="O310" s="38" t="str">
        <f>IF(AND(I310&gt;=5,J310&gt;=5,K310&gt;=5,L310&gt;=5),"eligible for chi-square test","not eligible for chi-square test")</f>
        <v>not eligible for chi-square test</v>
      </c>
      <c r="S310" s="39" t="str">
        <f>IF(O310="not eligible for chi-square test","not eligible for chi-square testing",IF(Q310&gt;=0.01,"test results not statistically significant",IF(M310&lt;=0,"test results statistically significant, minority NOT overrepresented in arrests",IF(M310&gt;0,"test results statistically significant, minority overrepresented in arrests"))))</f>
        <v>not eligible for chi-square testing</v>
      </c>
    </row>
    <row r="311" spans="1:19" x14ac:dyDescent="0.25">
      <c r="A311" s="39" t="s">
        <v>37</v>
      </c>
      <c r="B311" s="40" t="s">
        <v>38</v>
      </c>
      <c r="C311" s="41">
        <v>39</v>
      </c>
      <c r="D311" s="37">
        <v>0</v>
      </c>
      <c r="E311" s="37">
        <v>39</v>
      </c>
      <c r="F311" s="37">
        <v>2</v>
      </c>
      <c r="G311" s="37">
        <v>0</v>
      </c>
      <c r="H311" s="37">
        <v>2</v>
      </c>
      <c r="I311" s="42">
        <f>(C311/SUM(C311,F311))*SUM(D311,G311)</f>
        <v>0</v>
      </c>
      <c r="J311" s="42">
        <f>(C311/SUM(C311,F311))*SUM(E311,H311)</f>
        <v>39</v>
      </c>
      <c r="K311" s="42">
        <f>(F311/SUM(C311,F311))*SUM(D311,G311)</f>
        <v>0</v>
      </c>
      <c r="L311" s="42">
        <f>(F311/SUM(C311,F311))*SUM(E311,H311)</f>
        <v>2</v>
      </c>
      <c r="M311" s="42">
        <f>G311-K311</f>
        <v>0</v>
      </c>
      <c r="N311" s="43" t="e">
        <f>100*(M311/K311)</f>
        <v>#DIV/0!</v>
      </c>
      <c r="O311" s="38" t="str">
        <f>IF(AND(I311&gt;=5,J311&gt;=5,K311&gt;=5,L311&gt;=5),"eligible for chi-square test","not eligible for chi-square test")</f>
        <v>not eligible for chi-square test</v>
      </c>
      <c r="S311" s="39" t="str">
        <f>IF(O311="not eligible for chi-square test","not eligible for chi-square testing",IF(Q311&gt;=0.01,"test results not statistically significant",IF(M311&lt;=0,"test results statistically significant, minority NOT overrepresented in arrests",IF(M311&gt;0,"test results statistically significant, minority overrepresented in arrests"))))</f>
        <v>not eligible for chi-square testing</v>
      </c>
    </row>
    <row r="312" spans="1:19" x14ac:dyDescent="0.25">
      <c r="A312" s="39" t="s">
        <v>375</v>
      </c>
      <c r="B312" s="40" t="s">
        <v>376</v>
      </c>
      <c r="C312" s="41">
        <v>629</v>
      </c>
      <c r="D312" s="37">
        <v>4</v>
      </c>
      <c r="E312" s="37">
        <v>625</v>
      </c>
      <c r="F312" s="37">
        <v>51</v>
      </c>
      <c r="G312" s="37">
        <v>0</v>
      </c>
      <c r="H312" s="37">
        <v>51</v>
      </c>
      <c r="I312" s="42">
        <f>(C312/SUM(C312,F312))*SUM(D312,G312)</f>
        <v>3.7</v>
      </c>
      <c r="J312" s="42">
        <f>(C312/SUM(C312,F312))*SUM(E312,H312)</f>
        <v>625.30000000000007</v>
      </c>
      <c r="K312" s="42">
        <f>(F312/SUM(C312,F312))*SUM(D312,G312)</f>
        <v>0.3</v>
      </c>
      <c r="L312" s="42">
        <f>(F312/SUM(C312,F312))*SUM(E312,H312)</f>
        <v>50.699999999999996</v>
      </c>
      <c r="M312" s="42">
        <f>G312-K312</f>
        <v>-0.3</v>
      </c>
      <c r="N312" s="43">
        <f>100*(M312/K312)</f>
        <v>-100</v>
      </c>
      <c r="O312" s="38" t="str">
        <f>IF(AND(I312&gt;=5,J312&gt;=5,K312&gt;=5,L312&gt;=5),"eligible for chi-square test","not eligible for chi-square test")</f>
        <v>not eligible for chi-square test</v>
      </c>
      <c r="S312" s="39" t="str">
        <f>IF(O312="not eligible for chi-square test","not eligible for chi-square testing",IF(Q312&gt;=0.01,"test results not statistically significant",IF(M312&lt;=0,"test results statistically significant, minority NOT overrepresented in arrests",IF(M312&gt;0,"test results statistically significant, minority overrepresented in arrests"))))</f>
        <v>not eligible for chi-square testing</v>
      </c>
    </row>
    <row r="313" spans="1:19" x14ac:dyDescent="0.25">
      <c r="A313" s="39" t="s">
        <v>439</v>
      </c>
      <c r="B313" s="40" t="s">
        <v>440</v>
      </c>
      <c r="C313" s="41">
        <v>1644</v>
      </c>
      <c r="D313" s="37">
        <v>0</v>
      </c>
      <c r="E313" s="37">
        <v>1644</v>
      </c>
      <c r="F313" s="37">
        <v>287</v>
      </c>
      <c r="G313" s="37">
        <v>0</v>
      </c>
      <c r="H313" s="37">
        <v>287</v>
      </c>
      <c r="I313" s="42">
        <f>(C313/SUM(C313,F313))*SUM(D313,G313)</f>
        <v>0</v>
      </c>
      <c r="J313" s="42">
        <f>(C313/SUM(C313,F313))*SUM(E313,H313)</f>
        <v>1644</v>
      </c>
      <c r="K313" s="42">
        <f>(F313/SUM(C313,F313))*SUM(D313,G313)</f>
        <v>0</v>
      </c>
      <c r="L313" s="42">
        <f>(F313/SUM(C313,F313))*SUM(E313,H313)</f>
        <v>287</v>
      </c>
      <c r="M313" s="42">
        <f>G313-K313</f>
        <v>0</v>
      </c>
      <c r="N313" s="43" t="e">
        <f>100*(M313/K313)</f>
        <v>#DIV/0!</v>
      </c>
      <c r="O313" s="38" t="str">
        <f>IF(AND(I313&gt;=5,J313&gt;=5,K313&gt;=5,L313&gt;=5),"eligible for chi-square test","not eligible for chi-square test")</f>
        <v>not eligible for chi-square test</v>
      </c>
      <c r="S313" s="39" t="str">
        <f>IF(O313="not eligible for chi-square test","not eligible for chi-square testing",IF(Q313&gt;=0.01,"test results not statistically significant",IF(M313&lt;=0,"test results statistically significant, minority NOT overrepresented in arrests",IF(M313&gt;0,"test results statistically significant, minority overrepresented in arrests"))))</f>
        <v>not eligible for chi-square testing</v>
      </c>
    </row>
    <row r="314" spans="1:19" x14ac:dyDescent="0.25">
      <c r="A314" s="39" t="s">
        <v>441</v>
      </c>
      <c r="B314" s="40" t="s">
        <v>442</v>
      </c>
      <c r="C314" s="41">
        <v>1472</v>
      </c>
      <c r="D314" s="37">
        <v>0</v>
      </c>
      <c r="E314" s="37">
        <v>1472</v>
      </c>
      <c r="F314" s="37">
        <v>93</v>
      </c>
      <c r="G314" s="37">
        <v>0</v>
      </c>
      <c r="H314" s="37">
        <v>93</v>
      </c>
      <c r="I314" s="42">
        <f>(C314/SUM(C314,F314))*SUM(D314,G314)</f>
        <v>0</v>
      </c>
      <c r="J314" s="42">
        <f>(C314/SUM(C314,F314))*SUM(E314,H314)</f>
        <v>1472</v>
      </c>
      <c r="K314" s="42">
        <f>(F314/SUM(C314,F314))*SUM(D314,G314)</f>
        <v>0</v>
      </c>
      <c r="L314" s="42">
        <f>(F314/SUM(C314,F314))*SUM(E314,H314)</f>
        <v>93</v>
      </c>
      <c r="M314" s="42">
        <f>G314-K314</f>
        <v>0</v>
      </c>
      <c r="N314" s="43" t="e">
        <f>100*(M314/K314)</f>
        <v>#DIV/0!</v>
      </c>
      <c r="O314" s="38" t="str">
        <f>IF(AND(I314&gt;=5,J314&gt;=5,K314&gt;=5,L314&gt;=5),"eligible for chi-square test","not eligible for chi-square test")</f>
        <v>not eligible for chi-square test</v>
      </c>
      <c r="S314" s="39" t="str">
        <f>IF(O314="not eligible for chi-square test","not eligible for chi-square testing",IF(Q314&gt;=0.01,"test results not statistically significant",IF(M314&lt;=0,"test results statistically significant, minority NOT overrepresented in arrests",IF(M314&gt;0,"test results statistically significant, minority overrepresented in arrests"))))</f>
        <v>not eligible for chi-square testing</v>
      </c>
    </row>
  </sheetData>
  <sortState xmlns:xlrd2="http://schemas.microsoft.com/office/spreadsheetml/2017/richdata2" ref="A2:S18">
    <sortCondition descending="1" ref="N18"/>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3ADE7-AD24-4DD2-A6CD-00753CB0DA74}">
  <dimension ref="A1:S313"/>
  <sheetViews>
    <sheetView zoomScaleNormal="100" workbookViewId="0">
      <selection activeCell="A2" sqref="A2:XFD2"/>
    </sheetView>
  </sheetViews>
  <sheetFormatPr defaultRowHeight="12.75" x14ac:dyDescent="0.2"/>
  <cols>
    <col min="1" max="1" width="37.109375" style="6" bestFit="1" customWidth="1"/>
    <col min="2" max="2" width="8.77734375" style="6" bestFit="1" customWidth="1"/>
    <col min="3" max="3" width="7.109375" style="12" customWidth="1"/>
    <col min="4" max="4" width="8.88671875" style="12" customWidth="1"/>
    <col min="5" max="5" width="7.44140625" style="12" customWidth="1"/>
    <col min="6" max="6" width="7.5546875" style="12" customWidth="1"/>
    <col min="7" max="7" width="8.6640625" style="12" customWidth="1"/>
    <col min="8" max="8" width="7.88671875" style="12" customWidth="1"/>
    <col min="9" max="9" width="9.44140625" style="9" customWidth="1"/>
    <col min="10" max="10" width="7.33203125" style="9" customWidth="1"/>
    <col min="11" max="11" width="8" style="9" customWidth="1"/>
    <col min="12" max="12" width="7.44140625" style="9" customWidth="1"/>
    <col min="13" max="13" width="10" style="9" customWidth="1"/>
    <col min="14" max="14" width="17.6640625" style="10" bestFit="1" customWidth="1"/>
    <col min="15" max="15" width="19.44140625" style="6" bestFit="1" customWidth="1"/>
    <col min="16" max="16" width="7.33203125" style="10" bestFit="1" customWidth="1"/>
    <col min="17" max="17" width="7.21875" style="11" bestFit="1" customWidth="1"/>
    <col min="18" max="18" width="23.6640625" style="4" bestFit="1" customWidth="1"/>
    <col min="19" max="19" width="45.33203125" style="6" bestFit="1" customWidth="1"/>
    <col min="20" max="16384" width="8.88671875" style="6"/>
  </cols>
  <sheetData>
    <row r="1" spans="1:19" s="18" customFormat="1" ht="38.25" x14ac:dyDescent="0.2">
      <c r="A1" s="13" t="s">
        <v>627</v>
      </c>
      <c r="B1" s="13" t="s">
        <v>0</v>
      </c>
      <c r="C1" s="14" t="s">
        <v>628</v>
      </c>
      <c r="D1" s="14" t="s">
        <v>630</v>
      </c>
      <c r="E1" s="14" t="s">
        <v>631</v>
      </c>
      <c r="F1" s="14" t="s">
        <v>651</v>
      </c>
      <c r="G1" s="14" t="s">
        <v>652</v>
      </c>
      <c r="H1" s="14" t="s">
        <v>653</v>
      </c>
      <c r="I1" s="15" t="s">
        <v>634</v>
      </c>
      <c r="J1" s="16" t="s">
        <v>635</v>
      </c>
      <c r="K1" s="16" t="s">
        <v>654</v>
      </c>
      <c r="L1" s="16" t="s">
        <v>655</v>
      </c>
      <c r="M1" s="16" t="s">
        <v>656</v>
      </c>
      <c r="N1" s="16" t="s">
        <v>657</v>
      </c>
      <c r="O1" s="13" t="s">
        <v>1</v>
      </c>
      <c r="P1" s="13" t="s">
        <v>2</v>
      </c>
      <c r="Q1" s="13" t="s">
        <v>3</v>
      </c>
      <c r="R1" s="13" t="s">
        <v>4</v>
      </c>
      <c r="S1" s="17" t="s">
        <v>626</v>
      </c>
    </row>
    <row r="2" spans="1:19" s="33" customFormat="1" ht="21" customHeight="1" x14ac:dyDescent="0.25">
      <c r="A2" s="19" t="s">
        <v>658</v>
      </c>
      <c r="B2" s="29"/>
      <c r="C2" s="30"/>
      <c r="D2" s="29"/>
      <c r="E2" s="31"/>
      <c r="F2" s="31"/>
      <c r="G2" s="31"/>
      <c r="H2" s="31"/>
      <c r="I2" s="35"/>
      <c r="J2" s="35"/>
      <c r="K2" s="35"/>
      <c r="L2" s="35"/>
      <c r="M2" s="35"/>
      <c r="N2" s="32"/>
      <c r="O2" s="36"/>
      <c r="P2" s="36"/>
      <c r="Q2" s="32"/>
      <c r="R2" s="32"/>
    </row>
    <row r="3" spans="1:19" x14ac:dyDescent="0.2">
      <c r="A3" s="6" t="s">
        <v>595</v>
      </c>
      <c r="B3" s="7" t="s">
        <v>596</v>
      </c>
      <c r="C3" s="8">
        <v>16479</v>
      </c>
      <c r="D3" s="3">
        <v>44</v>
      </c>
      <c r="E3" s="3">
        <v>16435</v>
      </c>
      <c r="F3" s="3">
        <v>1907</v>
      </c>
      <c r="G3" s="3">
        <v>20</v>
      </c>
      <c r="H3" s="3">
        <v>1887</v>
      </c>
      <c r="I3" s="9">
        <f>(C3/SUM(C3,F3))*SUM(D3,G3)</f>
        <v>57.361905797889698</v>
      </c>
      <c r="J3" s="9">
        <f>(C3/SUM(C3,F3))*SUM(E3,H3)</f>
        <v>16421.63809420211</v>
      </c>
      <c r="K3" s="9">
        <f>(F3/SUM(C3,F3))*SUM(D3,G3)</f>
        <v>6.6380942021103015</v>
      </c>
      <c r="L3" s="9">
        <f>(F3/SUM(C3,F3))*SUM(E3,H3)</f>
        <v>1900.3619057978897</v>
      </c>
      <c r="M3" s="9">
        <f>G3-K3</f>
        <v>13.361905797889698</v>
      </c>
      <c r="N3" s="10">
        <f>100*(M3/K3)</f>
        <v>201.29129522810695</v>
      </c>
      <c r="O3" s="4" t="str">
        <f>IF(AND(I3&gt;=5,J3&gt;=5,K3&gt;=5,L3&gt;=5),"eligible for chi-square test","not eligible for chi-square test")</f>
        <v>eligible for chi-square test</v>
      </c>
      <c r="P3" s="10">
        <f>(((D3-I3)^2)/I3)+(((E3-J3)^2)/J3)+(((G3-K3)^2)/K3)+(((H3-L3)^2)/L3)</f>
        <v>30.113704124766382</v>
      </c>
      <c r="Q3" s="11">
        <f>_xlfn.CHISQ.DIST.RT(P3,1)</f>
        <v>4.074418018387447E-8</v>
      </c>
      <c r="R3" s="4" t="str">
        <f>IF(Q3&lt;0.01,"statistically significant at p&lt;0.01","not statistically significant at p&lt;0.01")</f>
        <v>statistically significant at p&lt;0.01</v>
      </c>
      <c r="S3" s="6" t="str">
        <f>IF(O3="not eligible for chi-square test","not eligible for chi-square testing",IF(Q3&gt;=0.01,"test results not statistically significant",IF(M3&lt;=0,"test results statistically significant, minority NOT overrepresented in arrests",IF(M3&gt;0,"test results statistically significant, minority overrepresented in arrests"))))</f>
        <v>test results statistically significant, minority overrepresented in arrests</v>
      </c>
    </row>
    <row r="4" spans="1:19" x14ac:dyDescent="0.2">
      <c r="A4" s="6" t="s">
        <v>395</v>
      </c>
      <c r="B4" s="7" t="s">
        <v>396</v>
      </c>
      <c r="C4" s="8">
        <v>4700</v>
      </c>
      <c r="D4" s="3">
        <v>32</v>
      </c>
      <c r="E4" s="3">
        <v>4668</v>
      </c>
      <c r="F4" s="3">
        <v>973</v>
      </c>
      <c r="G4" s="3">
        <v>26</v>
      </c>
      <c r="H4" s="3">
        <v>947</v>
      </c>
      <c r="I4" s="9">
        <f>(C4/SUM(C4,F4))*SUM(D4,G4)</f>
        <v>48.0521769786709</v>
      </c>
      <c r="J4" s="9">
        <f>(C4/SUM(C4,F4))*SUM(E4,H4)</f>
        <v>4651.947823021329</v>
      </c>
      <c r="K4" s="9">
        <f>(F4/SUM(C4,F4))*SUM(D4,G4)</f>
        <v>9.9478230213291035</v>
      </c>
      <c r="L4" s="9">
        <f>(F4/SUM(C4,F4))*SUM(E4,H4)</f>
        <v>963.0521769786709</v>
      </c>
      <c r="M4" s="9">
        <f>G4-K4</f>
        <v>16.052176978670897</v>
      </c>
      <c r="N4" s="10">
        <f>100*(M4/K4)</f>
        <v>161.36371690824677</v>
      </c>
      <c r="O4" s="4" t="str">
        <f>IF(AND(I4&gt;=5,J4&gt;=5,K4&gt;=5,L4&gt;=5),"eligible for chi-square test","not eligible for chi-square test")</f>
        <v>eligible for chi-square test</v>
      </c>
      <c r="P4" s="10">
        <f>(((D4-I4)^2)/I4)+(((E4-J4)^2)/J4)+(((G4-K4)^2)/K4)+(((H4-L4)^2)/L4)</f>
        <v>31.587683429752886</v>
      </c>
      <c r="Q4" s="11">
        <f>_xlfn.CHISQ.DIST.RT(P4,1)</f>
        <v>1.9063485593026423E-8</v>
      </c>
      <c r="R4" s="4" t="str">
        <f>IF(Q4&lt;0.01,"statistically significant at p&lt;0.01","not statistically significant at p&lt;0.01")</f>
        <v>statistically significant at p&lt;0.01</v>
      </c>
      <c r="S4" s="6" t="str">
        <f>IF(O4="not eligible for chi-square test","not eligible for chi-square testing",IF(Q4&gt;=0.01,"test results not statistically significant",IF(M4&lt;=0,"test results statistically significant, minority NOT overrepresented in arrests",IF(M4&gt;0,"test results statistically significant, minority overrepresented in arrests"))))</f>
        <v>test results statistically significant, minority overrepresented in arrests</v>
      </c>
    </row>
    <row r="5" spans="1:19" x14ac:dyDescent="0.2">
      <c r="A5" s="6" t="s">
        <v>541</v>
      </c>
      <c r="B5" s="7" t="s">
        <v>542</v>
      </c>
      <c r="C5" s="8">
        <v>3862</v>
      </c>
      <c r="D5" s="3">
        <v>36</v>
      </c>
      <c r="E5" s="3">
        <v>3826</v>
      </c>
      <c r="F5" s="3">
        <v>742</v>
      </c>
      <c r="G5" s="3">
        <v>20</v>
      </c>
      <c r="H5" s="3">
        <v>722</v>
      </c>
      <c r="I5" s="9">
        <f>(C5/SUM(C5,F5))*SUM(D5,G5)</f>
        <v>46.974804517810597</v>
      </c>
      <c r="J5" s="9">
        <f>(C5/SUM(C5,F5))*SUM(E5,H5)</f>
        <v>3815.0251954821892</v>
      </c>
      <c r="K5" s="9">
        <f>(F5/SUM(C5,F5))*SUM(D5,G5)</f>
        <v>9.0251954821893996</v>
      </c>
      <c r="L5" s="9">
        <f>(F5/SUM(C5,F5))*SUM(E5,H5)</f>
        <v>732.97480451781053</v>
      </c>
      <c r="M5" s="9">
        <f>G5-K5</f>
        <v>10.9748045178106</v>
      </c>
      <c r="N5" s="10">
        <f>100*(M5/K5)</f>
        <v>121.60184828648444</v>
      </c>
      <c r="O5" s="4" t="str">
        <f>IF(AND(I5&gt;=5,J5&gt;=5,K5&gt;=5,L5&gt;=5),"eligible for chi-square test","not eligible for chi-square test")</f>
        <v>eligible for chi-square test</v>
      </c>
      <c r="P5" s="10">
        <f>(((D5-I5)^2)/I5)+(((E5-J5)^2)/J5)+(((G5-K5)^2)/K5)+(((H5-L5)^2)/L5)</f>
        <v>16.105524538856663</v>
      </c>
      <c r="Q5" s="11">
        <f>_xlfn.CHISQ.DIST.RT(P5,1)</f>
        <v>5.9909016947014496E-5</v>
      </c>
      <c r="R5" s="4" t="str">
        <f>IF(Q5&lt;0.01,"statistically significant at p&lt;0.01","not statistically significant at p&lt;0.01")</f>
        <v>statistically significant at p&lt;0.01</v>
      </c>
      <c r="S5" s="6" t="str">
        <f>IF(O5="not eligible for chi-square test","not eligible for chi-square testing",IF(Q5&gt;=0.01,"test results not statistically significant",IF(M5&lt;=0,"test results statistically significant, minority NOT overrepresented in arrests",IF(M5&gt;0,"test results statistically significant, minority overrepresented in arrests"))))</f>
        <v>test results statistically significant, minority overrepresented in arrests</v>
      </c>
    </row>
    <row r="6" spans="1:19" x14ac:dyDescent="0.2">
      <c r="A6" s="6" t="s">
        <v>109</v>
      </c>
      <c r="B6" s="7" t="s">
        <v>110</v>
      </c>
      <c r="C6" s="8">
        <v>22019</v>
      </c>
      <c r="D6" s="3">
        <v>298</v>
      </c>
      <c r="E6" s="3">
        <v>21721</v>
      </c>
      <c r="F6" s="3">
        <v>9153</v>
      </c>
      <c r="G6" s="3">
        <v>546</v>
      </c>
      <c r="H6" s="3">
        <v>8607</v>
      </c>
      <c r="I6" s="9">
        <f>(C6/SUM(C6,F6))*SUM(D6,G6)</f>
        <v>596.17721031695112</v>
      </c>
      <c r="J6" s="9">
        <f>(C6/SUM(C6,F6))*SUM(E6,H6)</f>
        <v>21422.82278968305</v>
      </c>
      <c r="K6" s="9">
        <f>(F6/SUM(C6,F6))*SUM(D6,G6)</f>
        <v>247.82278968304888</v>
      </c>
      <c r="L6" s="9">
        <f>(F6/SUM(C6,F6))*SUM(E6,H6)</f>
        <v>8905.1772103169515</v>
      </c>
      <c r="M6" s="9">
        <f>G6-K6</f>
        <v>298.17721031695112</v>
      </c>
      <c r="N6" s="10">
        <f>100*(M6/K6)</f>
        <v>120.31872076748979</v>
      </c>
      <c r="O6" s="4" t="str">
        <f>IF(AND(I6&gt;=5,J6&gt;=5,K6&gt;=5,L6&gt;=5),"eligible for chi-square test","not eligible for chi-square test")</f>
        <v>eligible for chi-square test</v>
      </c>
      <c r="P6" s="10">
        <f>(((D6-I6)^2)/I6)+(((E6-J6)^2)/J6)+(((G6-K6)^2)/K6)+(((H6-L6)^2)/L6)</f>
        <v>522.0301966712924</v>
      </c>
      <c r="Q6" s="11">
        <f>_xlfn.CHISQ.DIST.RT(P6,1)</f>
        <v>1.5305494355886045E-115</v>
      </c>
      <c r="R6" s="4" t="str">
        <f>IF(Q6&lt;0.01,"statistically significant at p&lt;0.01","not statistically significant at p&lt;0.01")</f>
        <v>statistically significant at p&lt;0.01</v>
      </c>
      <c r="S6" s="6" t="str">
        <f>IF(O6="not eligible for chi-square test","not eligible for chi-square testing",IF(Q6&gt;=0.01,"test results not statistically significant",IF(M6&lt;=0,"test results statistically significant, minority NOT overrepresented in arrests",IF(M6&gt;0,"test results statistically significant, minority overrepresented in arrests"))))</f>
        <v>test results statistically significant, minority overrepresented in arrests</v>
      </c>
    </row>
    <row r="7" spans="1:19" x14ac:dyDescent="0.2">
      <c r="A7" s="6" t="s">
        <v>591</v>
      </c>
      <c r="B7" s="7" t="s">
        <v>592</v>
      </c>
      <c r="C7" s="8">
        <v>18395</v>
      </c>
      <c r="D7" s="3">
        <v>145</v>
      </c>
      <c r="E7" s="3">
        <v>18250</v>
      </c>
      <c r="F7" s="3">
        <v>4691</v>
      </c>
      <c r="G7" s="3">
        <v>109</v>
      </c>
      <c r="H7" s="3">
        <v>4582</v>
      </c>
      <c r="I7" s="9">
        <f>(C7/SUM(C7,F7))*SUM(D7,G7)</f>
        <v>202.38802737589879</v>
      </c>
      <c r="J7" s="9">
        <f>(C7/SUM(C7,F7))*SUM(E7,H7)</f>
        <v>18192.611972624101</v>
      </c>
      <c r="K7" s="9">
        <f>(F7/SUM(C7,F7))*SUM(D7,G7)</f>
        <v>51.611972624101185</v>
      </c>
      <c r="L7" s="9">
        <f>(F7/SUM(C7,F7))*SUM(E7,H7)</f>
        <v>4639.3880273758987</v>
      </c>
      <c r="M7" s="9">
        <f>G7-K7</f>
        <v>57.388027375898815</v>
      </c>
      <c r="N7" s="10">
        <f>100*(M7/K7)</f>
        <v>111.19130786545522</v>
      </c>
      <c r="O7" s="4" t="str">
        <f>IF(AND(I7&gt;=5,J7&gt;=5,K7&gt;=5,L7&gt;=5),"eligible for chi-square test","not eligible for chi-square test")</f>
        <v>eligible for chi-square test</v>
      </c>
      <c r="P7" s="10">
        <f>(((D7-I7)^2)/I7)+(((E7-J7)^2)/J7)+(((G7-K7)^2)/K7)+(((H7-L7)^2)/L7)</f>
        <v>80.974032953762034</v>
      </c>
      <c r="Q7" s="11">
        <f>_xlfn.CHISQ.DIST.RT(P7,1)</f>
        <v>2.2870320722969408E-19</v>
      </c>
      <c r="R7" s="4" t="str">
        <f>IF(Q7&lt;0.01,"statistically significant at p&lt;0.01","not statistically significant at p&lt;0.01")</f>
        <v>statistically significant at p&lt;0.01</v>
      </c>
      <c r="S7" s="6" t="str">
        <f>IF(O7="not eligible for chi-square test","not eligible for chi-square testing",IF(Q7&gt;=0.01,"test results not statistically significant",IF(M7&lt;=0,"test results statistically significant, minority NOT overrepresented in arrests",IF(M7&gt;0,"test results statistically significant, minority overrepresented in arrests"))))</f>
        <v>test results statistically significant, minority overrepresented in arrests</v>
      </c>
    </row>
    <row r="8" spans="1:19" x14ac:dyDescent="0.2">
      <c r="A8" s="6" t="s">
        <v>81</v>
      </c>
      <c r="B8" s="7" t="s">
        <v>82</v>
      </c>
      <c r="C8" s="8">
        <v>10012</v>
      </c>
      <c r="D8" s="3">
        <v>128</v>
      </c>
      <c r="E8" s="3">
        <v>9884</v>
      </c>
      <c r="F8" s="3">
        <v>3663</v>
      </c>
      <c r="G8" s="3">
        <v>152</v>
      </c>
      <c r="H8" s="3">
        <v>3511</v>
      </c>
      <c r="I8" s="9">
        <f>(C8/SUM(C8,F8))*SUM(D8,G8)</f>
        <v>204.99890310786105</v>
      </c>
      <c r="J8" s="9">
        <f>(C8/SUM(C8,F8))*SUM(E8,H8)</f>
        <v>9807.0010968921397</v>
      </c>
      <c r="K8" s="9">
        <f>(F8/SUM(C8,F8))*SUM(D8,G8)</f>
        <v>75.001096892138946</v>
      </c>
      <c r="L8" s="9">
        <f>(F8/SUM(C8,F8))*SUM(E8,H8)</f>
        <v>3587.9989031078612</v>
      </c>
      <c r="M8" s="9">
        <f>G8-K8</f>
        <v>76.998903107861054</v>
      </c>
      <c r="N8" s="10">
        <f>100*(M8/K8)</f>
        <v>102.66370266370264</v>
      </c>
      <c r="O8" s="4" t="str">
        <f>IF(AND(I8&gt;=5,J8&gt;=5,K8&gt;=5,L8&gt;=5),"eligible for chi-square test","not eligible for chi-square test")</f>
        <v>eligible for chi-square test</v>
      </c>
      <c r="P8" s="10">
        <f>(((D8-I8)^2)/I8)+(((E8-J8)^2)/J8)+(((G8-K8)^2)/K8)+(((H8-L8)^2)/L8)</f>
        <v>110.22816382780839</v>
      </c>
      <c r="Q8" s="11">
        <f>_xlfn.CHISQ.DIST.RT(P8,1)</f>
        <v>8.7336898442581169E-26</v>
      </c>
      <c r="R8" s="4" t="str">
        <f>IF(Q8&lt;0.01,"statistically significant at p&lt;0.01","not statistically significant at p&lt;0.01")</f>
        <v>statistically significant at p&lt;0.01</v>
      </c>
      <c r="S8" s="6" t="str">
        <f>IF(O8="not eligible for chi-square test","not eligible for chi-square testing",IF(Q8&gt;=0.01,"test results not statistically significant",IF(M8&lt;=0,"test results statistically significant, minority NOT overrepresented in arrests",IF(M8&gt;0,"test results statistically significant, minority overrepresented in arrests"))))</f>
        <v>test results statistically significant, minority overrepresented in arrests</v>
      </c>
    </row>
    <row r="9" spans="1:19" x14ac:dyDescent="0.2">
      <c r="A9" s="6" t="s">
        <v>593</v>
      </c>
      <c r="B9" s="7" t="s">
        <v>594</v>
      </c>
      <c r="C9" s="8">
        <v>25179</v>
      </c>
      <c r="D9" s="3">
        <v>107</v>
      </c>
      <c r="E9" s="3">
        <v>25072</v>
      </c>
      <c r="F9" s="3">
        <v>7007</v>
      </c>
      <c r="G9" s="3">
        <v>77</v>
      </c>
      <c r="H9" s="3">
        <v>6930</v>
      </c>
      <c r="I9" s="9">
        <f>(C9/SUM(C9,F9))*SUM(D9,G9)</f>
        <v>143.94258373205741</v>
      </c>
      <c r="J9" s="9">
        <f>(C9/SUM(C9,F9))*SUM(E9,H9)</f>
        <v>25035.057416267944</v>
      </c>
      <c r="K9" s="9">
        <f>(F9/SUM(C9,F9))*SUM(D9,G9)</f>
        <v>40.057416267942585</v>
      </c>
      <c r="L9" s="9">
        <f>(F9/SUM(C9,F9))*SUM(E9,H9)</f>
        <v>6966.9425837320578</v>
      </c>
      <c r="M9" s="9">
        <f>G9-K9</f>
        <v>36.942583732057415</v>
      </c>
      <c r="N9" s="10">
        <f>100*(M9/K9)</f>
        <v>92.22408026755852</v>
      </c>
      <c r="O9" s="4" t="str">
        <f>IF(AND(I9&gt;=5,J9&gt;=5,K9&gt;=5,L9&gt;=5),"eligible for chi-square test","not eligible for chi-square test")</f>
        <v>eligible for chi-square test</v>
      </c>
      <c r="P9" s="10">
        <f>(((D9-I9)^2)/I9)+(((E9-J9)^2)/J9)+(((G9-K9)^2)/K9)+(((H9-L9)^2)/L9)</f>
        <v>43.801603980184993</v>
      </c>
      <c r="Q9" s="11">
        <f>_xlfn.CHISQ.DIST.RT(P9,1)</f>
        <v>3.6340708034727991E-11</v>
      </c>
      <c r="R9" s="4" t="str">
        <f>IF(Q9&lt;0.01,"statistically significant at p&lt;0.01","not statistically significant at p&lt;0.01")</f>
        <v>statistically significant at p&lt;0.01</v>
      </c>
      <c r="S9" s="6" t="str">
        <f>IF(O9="not eligible for chi-square test","not eligible for chi-square testing",IF(Q9&gt;=0.01,"test results not statistically significant",IF(M9&lt;=0,"test results statistically significant, minority NOT overrepresented in arrests",IF(M9&gt;0,"test results statistically significant, minority overrepresented in arrests"))))</f>
        <v>test results statistically significant, minority overrepresented in arrests</v>
      </c>
    </row>
    <row r="10" spans="1:19" x14ac:dyDescent="0.2">
      <c r="A10" s="6" t="s">
        <v>119</v>
      </c>
      <c r="B10" s="7" t="s">
        <v>120</v>
      </c>
      <c r="C10" s="8">
        <v>7997</v>
      </c>
      <c r="D10" s="3">
        <v>57</v>
      </c>
      <c r="E10" s="3">
        <v>7940</v>
      </c>
      <c r="F10" s="3">
        <v>2259</v>
      </c>
      <c r="G10" s="3">
        <v>40</v>
      </c>
      <c r="H10" s="3">
        <v>2219</v>
      </c>
      <c r="I10" s="9">
        <f>(C10/SUM(C10,F10))*SUM(D10,G10)</f>
        <v>75.634652886115447</v>
      </c>
      <c r="J10" s="9">
        <f>(C10/SUM(C10,F10))*SUM(E10,H10)</f>
        <v>7921.3653471138841</v>
      </c>
      <c r="K10" s="9">
        <f>(F10/SUM(C10,F10))*SUM(D10,G10)</f>
        <v>21.365347113884553</v>
      </c>
      <c r="L10" s="9">
        <f>(F10/SUM(C10,F10))*SUM(E10,H10)</f>
        <v>2237.6346528861154</v>
      </c>
      <c r="M10" s="9">
        <f>G10-K10</f>
        <v>18.634652886115447</v>
      </c>
      <c r="N10" s="10">
        <f>100*(M10/K10)</f>
        <v>87.219050487625694</v>
      </c>
      <c r="O10" s="4" t="str">
        <f>IF(AND(I10&gt;=5,J10&gt;=5,K10&gt;=5,L10&gt;=5),"eligible for chi-square test","not eligible for chi-square test")</f>
        <v>eligible for chi-square test</v>
      </c>
      <c r="P10" s="10">
        <f>(((D10-I10)^2)/I10)+(((E10-J10)^2)/J10)+(((G10-K10)^2)/K10)+(((H10-L10)^2)/L10)</f>
        <v>21.043144131859616</v>
      </c>
      <c r="Q10" s="11">
        <f>_xlfn.CHISQ.DIST.RT(P10,1)</f>
        <v>4.4905675139321285E-6</v>
      </c>
      <c r="R10" s="4" t="str">
        <f>IF(Q10&lt;0.01,"statistically significant at p&lt;0.01","not statistically significant at p&lt;0.01")</f>
        <v>statistically significant at p&lt;0.01</v>
      </c>
      <c r="S10" s="6" t="str">
        <f>IF(O10="not eligible for chi-square test","not eligible for chi-square testing",IF(Q10&gt;=0.01,"test results not statistically significant",IF(M10&lt;=0,"test results statistically significant, minority NOT overrepresented in arrests",IF(M10&gt;0,"test results statistically significant, minority overrepresented in arrests"))))</f>
        <v>test results statistically significant, minority overrepresented in arrests</v>
      </c>
    </row>
    <row r="11" spans="1:19" x14ac:dyDescent="0.2">
      <c r="A11" s="6" t="s">
        <v>345</v>
      </c>
      <c r="B11" s="7" t="s">
        <v>346</v>
      </c>
      <c r="C11" s="8">
        <v>2053</v>
      </c>
      <c r="D11" s="3">
        <v>42</v>
      </c>
      <c r="E11" s="3">
        <v>2011</v>
      </c>
      <c r="F11" s="3">
        <v>495</v>
      </c>
      <c r="G11" s="3">
        <v>23</v>
      </c>
      <c r="H11" s="3">
        <v>472</v>
      </c>
      <c r="I11" s="9">
        <f>(C11/SUM(C11,F11))*SUM(D11,G11)</f>
        <v>52.372448979591837</v>
      </c>
      <c r="J11" s="9">
        <f>(C11/SUM(C11,F11))*SUM(E11,H11)</f>
        <v>2000.6275510204082</v>
      </c>
      <c r="K11" s="9">
        <f>(F11/SUM(C11,F11))*SUM(D11,G11)</f>
        <v>12.627551020408163</v>
      </c>
      <c r="L11" s="9">
        <f>(F11/SUM(C11,F11))*SUM(E11,H11)</f>
        <v>482.37244897959181</v>
      </c>
      <c r="M11" s="9">
        <f>G11-K11</f>
        <v>10.372448979591837</v>
      </c>
      <c r="N11" s="10">
        <f>100*(M11/K11)</f>
        <v>82.141414141414145</v>
      </c>
      <c r="O11" s="4" t="str">
        <f>IF(AND(I11&gt;=5,J11&gt;=5,K11&gt;=5,L11&gt;=5),"eligible for chi-square test","not eligible for chi-square test")</f>
        <v>eligible for chi-square test</v>
      </c>
      <c r="P11" s="10">
        <f>(((D11-I11)^2)/I11)+(((E11-J11)^2)/J11)+(((G11-K11)^2)/K11)+(((H11-L11)^2)/L11)</f>
        <v>10.851172339580007</v>
      </c>
      <c r="Q11" s="11">
        <f>_xlfn.CHISQ.DIST.RT(P11,1)</f>
        <v>9.8733230805161097E-4</v>
      </c>
      <c r="R11" s="4" t="str">
        <f>IF(Q11&lt;0.01,"statistically significant at p&lt;0.01","not statistically significant at p&lt;0.01")</f>
        <v>statistically significant at p&lt;0.01</v>
      </c>
      <c r="S11" s="6" t="str">
        <f>IF(O11="not eligible for chi-square test","not eligible for chi-square testing",IF(Q11&gt;=0.01,"test results not statistically significant",IF(M11&lt;=0,"test results statistically significant, minority NOT overrepresented in arrests",IF(M11&gt;0,"test results statistically significant, minority overrepresented in arrests"))))</f>
        <v>test results statistically significant, minority overrepresented in arrests</v>
      </c>
    </row>
    <row r="12" spans="1:19" x14ac:dyDescent="0.2">
      <c r="A12" s="6" t="s">
        <v>599</v>
      </c>
      <c r="B12" s="7" t="s">
        <v>600</v>
      </c>
      <c r="C12" s="8">
        <v>25799</v>
      </c>
      <c r="D12" s="3">
        <v>117</v>
      </c>
      <c r="E12" s="3">
        <v>25682</v>
      </c>
      <c r="F12" s="3">
        <v>5273</v>
      </c>
      <c r="G12" s="3">
        <v>50</v>
      </c>
      <c r="H12" s="3">
        <v>5223</v>
      </c>
      <c r="I12" s="9">
        <f>(C12/SUM(C12,F12))*SUM(D12,G12)</f>
        <v>138.65966143151388</v>
      </c>
      <c r="J12" s="9">
        <f>(C12/SUM(C12,F12))*SUM(E12,H12)</f>
        <v>25660.340338568483</v>
      </c>
      <c r="K12" s="9">
        <f>(F12/SUM(C12,F12))*SUM(D12,G12)</f>
        <v>28.340338568486096</v>
      </c>
      <c r="L12" s="9">
        <f>(F12/SUM(C12,F12))*SUM(E12,H12)</f>
        <v>5244.659661431514</v>
      </c>
      <c r="M12" s="9">
        <f>G12-K12</f>
        <v>21.659661431513904</v>
      </c>
      <c r="N12" s="10">
        <f>100*(M12/K12)</f>
        <v>76.426967797763083</v>
      </c>
      <c r="O12" s="4" t="str">
        <f>IF(AND(I12&gt;=5,J12&gt;=5,K12&gt;=5,L12&gt;=5),"eligible for chi-square test","not eligible for chi-square test")</f>
        <v>eligible for chi-square test</v>
      </c>
      <c r="P12" s="10">
        <f>(((D12-I12)^2)/I12)+(((E12-J12)^2)/J12)+(((G12-K12)^2)/K12)+(((H12-L12)^2)/L12)</f>
        <v>20.044955168928286</v>
      </c>
      <c r="Q12" s="11">
        <f>_xlfn.CHISQ.DIST.RT(P12,1)</f>
        <v>7.5642816368452572E-6</v>
      </c>
      <c r="R12" s="4" t="str">
        <f>IF(Q12&lt;0.01,"statistically significant at p&lt;0.01","not statistically significant at p&lt;0.01")</f>
        <v>statistically significant at p&lt;0.01</v>
      </c>
      <c r="S12" s="6" t="str">
        <f>IF(O12="not eligible for chi-square test","not eligible for chi-square testing",IF(Q12&gt;=0.01,"test results not statistically significant",IF(M12&lt;=0,"test results statistically significant, minority NOT overrepresented in arrests",IF(M12&gt;0,"test results statistically significant, minority overrepresented in arrests"))))</f>
        <v>test results statistically significant, minority overrepresented in arrests</v>
      </c>
    </row>
    <row r="13" spans="1:19" x14ac:dyDescent="0.2">
      <c r="A13" s="6" t="s">
        <v>313</v>
      </c>
      <c r="B13" s="7" t="s">
        <v>314</v>
      </c>
      <c r="C13" s="8">
        <v>11871</v>
      </c>
      <c r="D13" s="3">
        <v>22</v>
      </c>
      <c r="E13" s="3">
        <v>11849</v>
      </c>
      <c r="F13" s="3">
        <v>9685</v>
      </c>
      <c r="G13" s="3">
        <v>67</v>
      </c>
      <c r="H13" s="3">
        <v>9618</v>
      </c>
      <c r="I13" s="9">
        <f>(C13/SUM(C13,F13))*SUM(D13,G13)</f>
        <v>49.012757468918167</v>
      </c>
      <c r="J13" s="9">
        <f>(C13/SUM(C13,F13))*SUM(E13,H13)</f>
        <v>11821.987242531082</v>
      </c>
      <c r="K13" s="9">
        <f>(F13/SUM(C13,F13))*SUM(D13,G13)</f>
        <v>39.987242531081833</v>
      </c>
      <c r="L13" s="9">
        <f>(F13/SUM(C13,F13))*SUM(E13,H13)</f>
        <v>9645.0127574689177</v>
      </c>
      <c r="M13" s="9">
        <f>G13-K13</f>
        <v>27.012757468918167</v>
      </c>
      <c r="N13" s="10">
        <f>100*(M13/K13)</f>
        <v>67.553438944736726</v>
      </c>
      <c r="O13" s="4" t="str">
        <f>IF(AND(I13&gt;=5,J13&gt;=5,K13&gt;=5,L13&gt;=5),"eligible for chi-square test","not eligible for chi-square test")</f>
        <v>eligible for chi-square test</v>
      </c>
      <c r="P13" s="10">
        <f>(((D13-I13)^2)/I13)+(((E13-J13)^2)/J13)+(((G13-K13)^2)/K13)+(((H13-L13)^2)/L13)</f>
        <v>33.273161690870005</v>
      </c>
      <c r="Q13" s="11">
        <f>_xlfn.CHISQ.DIST.RT(P13,1)</f>
        <v>8.0080241265125323E-9</v>
      </c>
      <c r="R13" s="4" t="str">
        <f>IF(Q13&lt;0.01,"statistically significant at p&lt;0.01","not statistically significant at p&lt;0.01")</f>
        <v>statistically significant at p&lt;0.01</v>
      </c>
      <c r="S13" s="6" t="str">
        <f>IF(O13="not eligible for chi-square test","not eligible for chi-square testing",IF(Q13&gt;=0.01,"test results not statistically significant",IF(M13&lt;=0,"test results statistically significant, minority NOT overrepresented in arrests",IF(M13&gt;0,"test results statistically significant, minority overrepresented in arrests"))))</f>
        <v>test results statistically significant, minority overrepresented in arrests</v>
      </c>
    </row>
    <row r="14" spans="1:19" x14ac:dyDescent="0.2">
      <c r="A14" s="6" t="s">
        <v>91</v>
      </c>
      <c r="B14" s="7" t="s">
        <v>92</v>
      </c>
      <c r="C14" s="8">
        <v>1263</v>
      </c>
      <c r="D14" s="3">
        <v>41</v>
      </c>
      <c r="E14" s="3">
        <v>1222</v>
      </c>
      <c r="F14" s="3">
        <v>749</v>
      </c>
      <c r="G14" s="3">
        <v>58</v>
      </c>
      <c r="H14" s="3">
        <v>691</v>
      </c>
      <c r="I14" s="9">
        <f>(C14/SUM(C14,F14))*SUM(D14,G14)</f>
        <v>62.145626242544736</v>
      </c>
      <c r="J14" s="9">
        <f>(C14/SUM(C14,F14))*SUM(E14,H14)</f>
        <v>1200.8543737574553</v>
      </c>
      <c r="K14" s="9">
        <f>(F14/SUM(C14,F14))*SUM(D14,G14)</f>
        <v>36.854373757455271</v>
      </c>
      <c r="L14" s="9">
        <f>(F14/SUM(C14,F14))*SUM(E14,H14)</f>
        <v>712.14562624254472</v>
      </c>
      <c r="M14" s="9">
        <f>G14-K14</f>
        <v>21.145626242544729</v>
      </c>
      <c r="N14" s="10">
        <f>100*(M14/K14)</f>
        <v>57.376164852800358</v>
      </c>
      <c r="O14" s="4" t="str">
        <f>IF(AND(I14&gt;=5,J14&gt;=5,K14&gt;=5,L14&gt;=5),"eligible for chi-square test","not eligible for chi-square test")</f>
        <v>eligible for chi-square test</v>
      </c>
      <c r="P14" s="10">
        <f>(((D14-I14)^2)/I14)+(((E14-J14)^2)/J14)+(((G14-K14)^2)/K14)+(((H14-L14)^2)/L14)</f>
        <v>20.32776818744744</v>
      </c>
      <c r="Q14" s="11">
        <f>_xlfn.CHISQ.DIST.RT(P14,1)</f>
        <v>6.5246775630000275E-6</v>
      </c>
      <c r="R14" s="4" t="str">
        <f>IF(Q14&lt;0.01,"statistically significant at p&lt;0.01","not statistically significant at p&lt;0.01")</f>
        <v>statistically significant at p&lt;0.01</v>
      </c>
      <c r="S14" s="6" t="str">
        <f>IF(O14="not eligible for chi-square test","not eligible for chi-square testing",IF(Q14&gt;=0.01,"test results not statistically significant",IF(M14&lt;=0,"test results statistically significant, minority NOT overrepresented in arrests",IF(M14&gt;0,"test results statistically significant, minority overrepresented in arrests"))))</f>
        <v>test results statistically significant, minority overrepresented in arrests</v>
      </c>
    </row>
    <row r="15" spans="1:19" x14ac:dyDescent="0.2">
      <c r="A15" s="6" t="s">
        <v>603</v>
      </c>
      <c r="B15" s="7" t="s">
        <v>604</v>
      </c>
      <c r="C15" s="8">
        <v>13777</v>
      </c>
      <c r="D15" s="3">
        <v>112</v>
      </c>
      <c r="E15" s="3">
        <v>13665</v>
      </c>
      <c r="F15" s="3">
        <v>9682</v>
      </c>
      <c r="G15" s="3">
        <v>206</v>
      </c>
      <c r="H15" s="3">
        <v>9476</v>
      </c>
      <c r="I15" s="9">
        <f>(C15/SUM(C15,F15))*SUM(D15,G15)</f>
        <v>186.75501939554115</v>
      </c>
      <c r="J15" s="9">
        <f>(C15/SUM(C15,F15))*SUM(E15,H15)</f>
        <v>13590.244980604457</v>
      </c>
      <c r="K15" s="9">
        <f>(F15/SUM(C15,F15))*SUM(D15,G15)</f>
        <v>131.24498060445885</v>
      </c>
      <c r="L15" s="9">
        <f>(F15/SUM(C15,F15))*SUM(E15,H15)</f>
        <v>9550.7550193955412</v>
      </c>
      <c r="M15" s="9">
        <f>G15-K15</f>
        <v>74.755019395541154</v>
      </c>
      <c r="N15" s="10">
        <f>100*(M15/K15)</f>
        <v>56.958383513983669</v>
      </c>
      <c r="O15" s="4" t="str">
        <f>IF(AND(I15&gt;=5,J15&gt;=5,K15&gt;=5,L15&gt;=5),"eligible for chi-square test","not eligible for chi-square test")</f>
        <v>eligible for chi-square test</v>
      </c>
      <c r="P15" s="10">
        <f>(((D15-I15)^2)/I15)+(((E15-J15)^2)/J15)+(((G15-K15)^2)/K15)+(((H15-L15)^2)/L15)</f>
        <v>73.498795810223285</v>
      </c>
      <c r="Q15" s="11">
        <f>_xlfn.CHISQ.DIST.RT(P15,1)</f>
        <v>1.0069757806979376E-17</v>
      </c>
      <c r="R15" s="4" t="str">
        <f>IF(Q15&lt;0.01,"statistically significant at p&lt;0.01","not statistically significant at p&lt;0.01")</f>
        <v>statistically significant at p&lt;0.01</v>
      </c>
      <c r="S15" s="6" t="str">
        <f>IF(O15="not eligible for chi-square test","not eligible for chi-square testing",IF(Q15&gt;=0.01,"test results not statistically significant",IF(M15&lt;=0,"test results statistically significant, minority NOT overrepresented in arrests",IF(M15&gt;0,"test results statistically significant, minority overrepresented in arrests"))))</f>
        <v>test results statistically significant, minority overrepresented in arrests</v>
      </c>
    </row>
    <row r="16" spans="1:19" x14ac:dyDescent="0.2">
      <c r="A16" s="6" t="s">
        <v>579</v>
      </c>
      <c r="B16" s="7" t="s">
        <v>580</v>
      </c>
      <c r="C16" s="8">
        <v>3565</v>
      </c>
      <c r="D16" s="3">
        <v>90</v>
      </c>
      <c r="E16" s="3">
        <v>3475</v>
      </c>
      <c r="F16" s="3">
        <v>1168</v>
      </c>
      <c r="G16" s="3">
        <v>54</v>
      </c>
      <c r="H16" s="3">
        <v>1114</v>
      </c>
      <c r="I16" s="9">
        <f>(C16/SUM(C16,F16))*SUM(D16,G16)</f>
        <v>108.46397633636172</v>
      </c>
      <c r="J16" s="9">
        <f>(C16/SUM(C16,F16))*SUM(E16,H16)</f>
        <v>3456.5360236636384</v>
      </c>
      <c r="K16" s="9">
        <f>(F16/SUM(C16,F16))*SUM(D16,G16)</f>
        <v>35.536023663638282</v>
      </c>
      <c r="L16" s="9">
        <f>(F16/SUM(C16,F16))*SUM(E16,H16)</f>
        <v>1132.4639763363616</v>
      </c>
      <c r="M16" s="9">
        <f>G16-K16</f>
        <v>18.463976336361718</v>
      </c>
      <c r="N16" s="10">
        <f>100*(M16/K16)</f>
        <v>51.958476027397268</v>
      </c>
      <c r="O16" s="4" t="str">
        <f>IF(AND(I16&gt;=5,J16&gt;=5,K16&gt;=5,L16&gt;=5),"eligible for chi-square test","not eligible for chi-square test")</f>
        <v>eligible for chi-square test</v>
      </c>
      <c r="P16" s="10">
        <f>(((D16-I16)^2)/I16)+(((E16-J16)^2)/J16)+(((G16-K16)^2)/K16)+(((H16-L16)^2)/L16)</f>
        <v>13.136420939775242</v>
      </c>
      <c r="Q16" s="11">
        <f>_xlfn.CHISQ.DIST.RT(P16,1)</f>
        <v>2.8961055205185073E-4</v>
      </c>
      <c r="R16" s="4" t="str">
        <f>IF(Q16&lt;0.01,"statistically significant at p&lt;0.01","not statistically significant at p&lt;0.01")</f>
        <v>statistically significant at p&lt;0.01</v>
      </c>
      <c r="S16" s="6" t="str">
        <f>IF(O16="not eligible for chi-square test","not eligible for chi-square testing",IF(Q16&gt;=0.01,"test results not statistically significant",IF(M16&lt;=0,"test results statistically significant, minority NOT overrepresented in arrests",IF(M16&gt;0,"test results statistically significant, minority overrepresented in arrests"))))</f>
        <v>test results statistically significant, minority overrepresented in arrests</v>
      </c>
    </row>
    <row r="17" spans="1:19" x14ac:dyDescent="0.2">
      <c r="A17" s="6" t="s">
        <v>397</v>
      </c>
      <c r="B17" s="7" t="s">
        <v>398</v>
      </c>
      <c r="C17" s="8">
        <v>5854</v>
      </c>
      <c r="D17" s="3">
        <v>72</v>
      </c>
      <c r="E17" s="3">
        <v>5782</v>
      </c>
      <c r="F17" s="3">
        <v>2179</v>
      </c>
      <c r="G17" s="3">
        <v>45</v>
      </c>
      <c r="H17" s="3">
        <v>2134</v>
      </c>
      <c r="I17" s="9">
        <f>(C17/SUM(C17,F17))*SUM(D17,G17)</f>
        <v>85.263039960164321</v>
      </c>
      <c r="J17" s="9">
        <f>(C17/SUM(C17,F17))*SUM(E17,H17)</f>
        <v>5768.7369600398351</v>
      </c>
      <c r="K17" s="9">
        <f>(F17/SUM(C17,F17))*SUM(D17,G17)</f>
        <v>31.736960039835676</v>
      </c>
      <c r="L17" s="9">
        <f>(F17/SUM(C17,F17))*SUM(E17,H17)</f>
        <v>2147.263039960164</v>
      </c>
      <c r="M17" s="9">
        <f>G17-K17</f>
        <v>13.263039960164324</v>
      </c>
      <c r="N17" s="10">
        <f>100*(M17/K17)</f>
        <v>41.790517880467412</v>
      </c>
      <c r="O17" s="4" t="str">
        <f>IF(AND(I17&gt;=5,J17&gt;=5,K17&gt;=5,L17&gt;=5),"eligible for chi-square test","not eligible for chi-square test")</f>
        <v>eligible for chi-square test</v>
      </c>
      <c r="P17" s="10">
        <f>(((D17-I17)^2)/I17)+(((E17-J17)^2)/J17)+(((G17-K17)^2)/K17)+(((H17-L17)^2)/L17)</f>
        <v>7.7182325816949895</v>
      </c>
      <c r="Q17" s="11">
        <f>_xlfn.CHISQ.DIST.RT(P17,1)</f>
        <v>5.4665887327898077E-3</v>
      </c>
      <c r="R17" s="4" t="str">
        <f>IF(Q17&lt;0.01,"statistically significant at p&lt;0.01","not statistically significant at p&lt;0.01")</f>
        <v>statistically significant at p&lt;0.01</v>
      </c>
      <c r="S17" s="6" t="str">
        <f>IF(O17="not eligible for chi-square test","not eligible for chi-square testing",IF(Q17&gt;=0.01,"test results not statistically significant",IF(M17&lt;=0,"test results statistically significant, minority NOT overrepresented in arrests",IF(M17&gt;0,"test results statistically significant, minority overrepresented in arrests"))))</f>
        <v>test results statistically significant, minority overrepresented in arrests</v>
      </c>
    </row>
    <row r="18" spans="1:19" x14ac:dyDescent="0.2">
      <c r="A18" s="6" t="s">
        <v>173</v>
      </c>
      <c r="B18" s="7" t="s">
        <v>174</v>
      </c>
      <c r="C18" s="8">
        <v>10959</v>
      </c>
      <c r="D18" s="3">
        <v>526</v>
      </c>
      <c r="E18" s="3">
        <v>10433</v>
      </c>
      <c r="F18" s="3">
        <v>2882</v>
      </c>
      <c r="G18" s="3">
        <v>206</v>
      </c>
      <c r="H18" s="3">
        <v>2676</v>
      </c>
      <c r="I18" s="9">
        <f>(C18/SUM(C18,F18))*SUM(D18,G18)</f>
        <v>579.58153312621926</v>
      </c>
      <c r="J18" s="9">
        <f>(C18/SUM(C18,F18))*SUM(E18,H18)</f>
        <v>10379.418466873782</v>
      </c>
      <c r="K18" s="9">
        <f>(F18/SUM(C18,F18))*SUM(D18,G18)</f>
        <v>152.4184668737808</v>
      </c>
      <c r="L18" s="9">
        <f>(F18/SUM(C18,F18))*SUM(E18,H18)</f>
        <v>2729.5815331262193</v>
      </c>
      <c r="M18" s="9">
        <f>G18-K18</f>
        <v>53.581533126219199</v>
      </c>
      <c r="N18" s="10">
        <f>100*(M18/K18)</f>
        <v>35.154226535155075</v>
      </c>
      <c r="O18" s="4" t="str">
        <f>IF(AND(I18&gt;=5,J18&gt;=5,K18&gt;=5,L18&gt;=5),"eligible for chi-square test","not eligible for chi-square test")</f>
        <v>eligible for chi-square test</v>
      </c>
      <c r="P18" s="10">
        <f>(((D18-I18)^2)/I18)+(((E18-J18)^2)/J18)+(((G18-K18)^2)/K18)+(((H18-L18)^2)/L18)</f>
        <v>25.118119935776377</v>
      </c>
      <c r="Q18" s="11">
        <f>_xlfn.CHISQ.DIST.RT(P18,1)</f>
        <v>5.3923773509007247E-7</v>
      </c>
      <c r="R18" s="4" t="str">
        <f>IF(Q18&lt;0.01,"statistically significant at p&lt;0.01","not statistically significant at p&lt;0.01")</f>
        <v>statistically significant at p&lt;0.01</v>
      </c>
      <c r="S18" s="6" t="str">
        <f>IF(O18="not eligible for chi-square test","not eligible for chi-square testing",IF(Q18&gt;=0.01,"test results not statistically significant",IF(M18&lt;=0,"test results statistically significant, minority NOT overrepresented in arrests",IF(M18&gt;0,"test results statistically significant, minority overrepresented in arrests"))))</f>
        <v>test results statistically significant, minority overrepresented in arrests</v>
      </c>
    </row>
    <row r="20" spans="1:19" ht="15.75" x14ac:dyDescent="0.25">
      <c r="A20" s="19" t="s">
        <v>659</v>
      </c>
      <c r="B20" s="3"/>
      <c r="C20" s="20"/>
      <c r="D20" s="3"/>
      <c r="I20" s="21"/>
      <c r="J20" s="21"/>
      <c r="K20" s="21"/>
      <c r="L20" s="21"/>
      <c r="M20" s="21"/>
      <c r="N20" s="4"/>
      <c r="O20" s="22"/>
      <c r="P20" s="22"/>
      <c r="Q20" s="4"/>
    </row>
    <row r="21" spans="1:19" x14ac:dyDescent="0.2">
      <c r="A21" s="6" t="s">
        <v>35</v>
      </c>
      <c r="B21" s="7" t="s">
        <v>36</v>
      </c>
      <c r="C21" s="8">
        <v>11177</v>
      </c>
      <c r="D21" s="3">
        <v>86</v>
      </c>
      <c r="E21" s="3">
        <v>11091</v>
      </c>
      <c r="F21" s="3">
        <v>666</v>
      </c>
      <c r="G21" s="3">
        <v>4</v>
      </c>
      <c r="H21" s="3">
        <v>662</v>
      </c>
      <c r="I21" s="9">
        <f>(C21/SUM(C21,F21))*SUM(D21,G21)</f>
        <v>84.938782403107325</v>
      </c>
      <c r="J21" s="9">
        <f>(C21/SUM(C21,F21))*SUM(E21,H21)</f>
        <v>11092.061217596893</v>
      </c>
      <c r="K21" s="9">
        <f>(F21/SUM(C21,F21))*SUM(D21,G21)</f>
        <v>5.0612175968926794</v>
      </c>
      <c r="L21" s="9">
        <f>(F21/SUM(C21,F21))*SUM(E21,H21)</f>
        <v>660.93878240310733</v>
      </c>
      <c r="M21" s="9">
        <f>G21-K21</f>
        <v>-1.0612175968926794</v>
      </c>
      <c r="N21" s="10">
        <f>100*(M21/K21)</f>
        <v>-20.967634300967635</v>
      </c>
      <c r="O21" s="4" t="str">
        <f>IF(AND(I21&gt;=5,J21&gt;=5,K21&gt;=5,L21&gt;=5),"eligible for chi-square test","not eligible for chi-square test")</f>
        <v>eligible for chi-square test</v>
      </c>
      <c r="P21" s="10">
        <f>(((D21-I21)^2)/I21)+(((E21-J21)^2)/J21)+(((G21-K21)^2)/K21)+(((H21-L21)^2)/L21)</f>
        <v>0.23757642761338216</v>
      </c>
      <c r="Q21" s="11">
        <f>_xlfn.CHISQ.DIST.RT(P21,1)</f>
        <v>0.6259620523052849</v>
      </c>
      <c r="R21" s="4" t="str">
        <f>IF(Q21&lt;0.01,"statistically significant at p&lt;0.01","not statistically significant at p&lt;0.01")</f>
        <v>not statistically significant at p&lt;0.01</v>
      </c>
      <c r="S21" s="6" t="str">
        <f>IF(O21="not eligible for chi-square test","not eligible for chi-square testing",IF(Q21&gt;=0.01,"test results not statistically significant",IF(M21&lt;=0,"test results statistically significant, minority NOT overrepresented in arrests",IF(M21&gt;0,"test results statistically significant, minority overrepresented in arrests"))))</f>
        <v>test results not statistically significant</v>
      </c>
    </row>
    <row r="22" spans="1:19" x14ac:dyDescent="0.2">
      <c r="A22" s="6" t="s">
        <v>245</v>
      </c>
      <c r="B22" s="7" t="s">
        <v>246</v>
      </c>
      <c r="C22" s="8">
        <v>3844</v>
      </c>
      <c r="D22" s="3">
        <v>62</v>
      </c>
      <c r="E22" s="3">
        <v>3782</v>
      </c>
      <c r="F22" s="3">
        <v>348</v>
      </c>
      <c r="G22" s="3">
        <v>7</v>
      </c>
      <c r="H22" s="3">
        <v>341</v>
      </c>
      <c r="I22" s="9">
        <f>(C22/SUM(C22,F22))*SUM(D22,G22)</f>
        <v>63.271946564885496</v>
      </c>
      <c r="J22" s="9">
        <f>(C22/SUM(C22,F22))*SUM(E22,H22)</f>
        <v>3780.7280534351144</v>
      </c>
      <c r="K22" s="9">
        <f>(F22/SUM(C22,F22))*SUM(D22,G22)</f>
        <v>5.7280534351145036</v>
      </c>
      <c r="L22" s="9">
        <f>(F22/SUM(C22,F22))*SUM(E22,H22)</f>
        <v>342.27194656488547</v>
      </c>
      <c r="M22" s="9">
        <f>G22-K22</f>
        <v>1.2719465648854964</v>
      </c>
      <c r="N22" s="10">
        <f>100*(M22/K22)</f>
        <v>22.20556388472431</v>
      </c>
      <c r="O22" s="4" t="str">
        <f>IF(AND(I22&gt;=5,J22&gt;=5,K22&gt;=5,L22&gt;=5),"eligible for chi-square test","not eligible for chi-square test")</f>
        <v>eligible for chi-square test</v>
      </c>
      <c r="P22" s="10">
        <f>(((D22-I22)^2)/I22)+(((E22-J22)^2)/J22)+(((G22-K22)^2)/K22)+(((H22-L22)^2)/L22)</f>
        <v>0.31316737136323103</v>
      </c>
      <c r="Q22" s="11">
        <f>_xlfn.CHISQ.DIST.RT(P22,1)</f>
        <v>0.57574303245421543</v>
      </c>
      <c r="R22" s="4" t="str">
        <f>IF(Q22&lt;0.01,"statistically significant at p&lt;0.01","not statistically significant at p&lt;0.01")</f>
        <v>not statistically significant at p&lt;0.01</v>
      </c>
      <c r="S22" s="6" t="str">
        <f>IF(O22="not eligible for chi-square test","not eligible for chi-square testing",IF(Q22&gt;=0.01,"test results not statistically significant",IF(M22&lt;=0,"test results statistically significant, minority NOT overrepresented in arrests",IF(M22&gt;0,"test results statistically significant, minority overrepresented in arrests"))))</f>
        <v>test results not statistically significant</v>
      </c>
    </row>
    <row r="23" spans="1:19" x14ac:dyDescent="0.2">
      <c r="A23" s="6" t="s">
        <v>71</v>
      </c>
      <c r="B23" s="7" t="s">
        <v>72</v>
      </c>
      <c r="C23" s="8">
        <v>5062</v>
      </c>
      <c r="D23" s="3">
        <v>49</v>
      </c>
      <c r="E23" s="3">
        <v>5013</v>
      </c>
      <c r="F23" s="3">
        <v>555</v>
      </c>
      <c r="G23" s="3">
        <v>5</v>
      </c>
      <c r="H23" s="3">
        <v>550</v>
      </c>
      <c r="I23" s="9">
        <f>(C23/SUM(C23,F23))*SUM(D23,G23)</f>
        <v>48.664411607619726</v>
      </c>
      <c r="J23" s="9">
        <f>(C23/SUM(C23,F23))*SUM(E23,H23)</f>
        <v>5013.3355883923796</v>
      </c>
      <c r="K23" s="9">
        <f>(F23/SUM(C23,F23))*SUM(D23,G23)</f>
        <v>5.3355883923802745</v>
      </c>
      <c r="L23" s="9">
        <f>(F23/SUM(C23,F23))*SUM(E23,H23)</f>
        <v>549.66441160761974</v>
      </c>
      <c r="M23" s="9">
        <f>G23-K23</f>
        <v>-0.33558839238027449</v>
      </c>
      <c r="N23" s="10">
        <f>100*(M23/K23)</f>
        <v>-6.2896229562896284</v>
      </c>
      <c r="O23" s="4" t="str">
        <f>IF(AND(I23&gt;=5,J23&gt;=5,K23&gt;=5,L23&gt;=5),"eligible for chi-square test","not eligible for chi-square test")</f>
        <v>eligible for chi-square test</v>
      </c>
      <c r="P23" s="10">
        <f>(((D23-I23)^2)/I23)+(((E23-J23)^2)/J23)+(((G23-K23)^2)/K23)+(((H23-L23)^2)/L23)</f>
        <v>2.3648804400919283E-2</v>
      </c>
      <c r="Q23" s="11">
        <f>_xlfn.CHISQ.DIST.RT(P23,1)</f>
        <v>0.87778188104071175</v>
      </c>
      <c r="R23" s="4" t="str">
        <f>IF(Q23&lt;0.01,"statistically significant at p&lt;0.01","not statistically significant at p&lt;0.01")</f>
        <v>not statistically significant at p&lt;0.01</v>
      </c>
      <c r="S23" s="6" t="str">
        <f>IF(O23="not eligible for chi-square test","not eligible for chi-square testing",IF(Q23&gt;=0.01,"test results not statistically significant",IF(M23&lt;=0,"test results statistically significant, minority NOT overrepresented in arrests",IF(M23&gt;0,"test results statistically significant, minority overrepresented in arrests"))))</f>
        <v>test results not statistically significant</v>
      </c>
    </row>
    <row r="24" spans="1:19" x14ac:dyDescent="0.2">
      <c r="A24" s="6" t="s">
        <v>465</v>
      </c>
      <c r="B24" s="7" t="s">
        <v>466</v>
      </c>
      <c r="C24" s="8">
        <v>1464</v>
      </c>
      <c r="D24" s="3">
        <v>27</v>
      </c>
      <c r="E24" s="3">
        <v>1437</v>
      </c>
      <c r="F24" s="3">
        <v>316</v>
      </c>
      <c r="G24" s="3">
        <v>7</v>
      </c>
      <c r="H24" s="3">
        <v>309</v>
      </c>
      <c r="I24" s="9">
        <f>(C24/SUM(C24,F24))*SUM(D24,G24)</f>
        <v>27.964044943820223</v>
      </c>
      <c r="J24" s="9">
        <f>(C24/SUM(C24,F24))*SUM(E24,H24)</f>
        <v>1436.0359550561798</v>
      </c>
      <c r="K24" s="9">
        <f>(F24/SUM(C24,F24))*SUM(D24,G24)</f>
        <v>6.0359550561797759</v>
      </c>
      <c r="L24" s="9">
        <f>(F24/SUM(C24,F24))*SUM(E24,H24)</f>
        <v>309.96404494382023</v>
      </c>
      <c r="M24" s="9">
        <f>G24-K24</f>
        <v>0.9640449438202241</v>
      </c>
      <c r="N24" s="10">
        <f>100*(M24/K24)</f>
        <v>15.971705137751291</v>
      </c>
      <c r="O24" s="4" t="str">
        <f>IF(AND(I24&gt;=5,J24&gt;=5,K24&gt;=5,L24&gt;=5),"eligible for chi-square test","not eligible for chi-square test")</f>
        <v>eligible for chi-square test</v>
      </c>
      <c r="P24" s="10">
        <f>(((D24-I24)^2)/I24)+(((E24-J24)^2)/J24)+(((G24-K24)^2)/K24)+(((H24-L24)^2)/L24)</f>
        <v>0.19085487323546141</v>
      </c>
      <c r="Q24" s="11">
        <f>_xlfn.CHISQ.DIST.RT(P24,1)</f>
        <v>0.66220606440624186</v>
      </c>
      <c r="R24" s="4" t="str">
        <f>IF(Q24&lt;0.01,"statistically significant at p&lt;0.01","not statistically significant at p&lt;0.01")</f>
        <v>not statistically significant at p&lt;0.01</v>
      </c>
      <c r="S24" s="6" t="str">
        <f>IF(O24="not eligible for chi-square test","not eligible for chi-square testing",IF(Q24&gt;=0.01,"test results not statistically significant",IF(M24&lt;=0,"test results statistically significant, minority NOT overrepresented in arrests",IF(M24&gt;0,"test results statistically significant, minority overrepresented in arrests"))))</f>
        <v>test results not statistically significant</v>
      </c>
    </row>
    <row r="25" spans="1:19" x14ac:dyDescent="0.2">
      <c r="A25" s="6" t="s">
        <v>317</v>
      </c>
      <c r="B25" s="7" t="s">
        <v>318</v>
      </c>
      <c r="C25" s="8">
        <v>180</v>
      </c>
      <c r="D25" s="3">
        <v>6</v>
      </c>
      <c r="E25" s="3">
        <v>174</v>
      </c>
      <c r="F25" s="3">
        <v>281</v>
      </c>
      <c r="G25" s="3">
        <v>8</v>
      </c>
      <c r="H25" s="3">
        <v>273</v>
      </c>
      <c r="I25" s="9">
        <f>(C25/SUM(C25,F25))*SUM(D25,G25)</f>
        <v>5.4663774403470713</v>
      </c>
      <c r="J25" s="9">
        <f>(C25/SUM(C25,F25))*SUM(E25,H25)</f>
        <v>174.53362255965294</v>
      </c>
      <c r="K25" s="9">
        <f>(F25/SUM(C25,F25))*SUM(D25,G25)</f>
        <v>8.5336225596529296</v>
      </c>
      <c r="L25" s="9">
        <f>(F25/SUM(C25,F25))*SUM(E25,H25)</f>
        <v>272.46637744034712</v>
      </c>
      <c r="M25" s="9">
        <f>G25-K25</f>
        <v>-0.5336225596529296</v>
      </c>
      <c r="N25" s="10">
        <f>100*(M25/K25)</f>
        <v>-6.2531774275546654</v>
      </c>
      <c r="O25" s="4" t="str">
        <f>IF(AND(I25&gt;=5,J25&gt;=5,K25&gt;=5,L25&gt;=5),"eligible for chi-square test","not eligible for chi-square test")</f>
        <v>eligible for chi-square test</v>
      </c>
      <c r="P25" s="10">
        <f>(((D25-I25)^2)/I25)+(((E25-J25)^2)/J25)+(((G25-K25)^2)/K25)+(((H25-L25)^2)/L25)</f>
        <v>8.8136693928568682E-2</v>
      </c>
      <c r="Q25" s="11">
        <f>_xlfn.CHISQ.DIST.RT(P25,1)</f>
        <v>0.76655946374315265</v>
      </c>
      <c r="R25" s="4" t="str">
        <f>IF(Q25&lt;0.01,"statistically significant at p&lt;0.01","not statistically significant at p&lt;0.01")</f>
        <v>not statistically significant at p&lt;0.01</v>
      </c>
      <c r="S25" s="6" t="str">
        <f>IF(O25="not eligible for chi-square test","not eligible for chi-square testing",IF(Q25&gt;=0.01,"test results not statistically significant",IF(M25&lt;=0,"test results statistically significant, minority NOT overrepresented in arrests",IF(M25&gt;0,"test results statistically significant, minority overrepresented in arrests"))))</f>
        <v>test results not statistically significant</v>
      </c>
    </row>
    <row r="26" spans="1:19" x14ac:dyDescent="0.2">
      <c r="A26" s="6" t="s">
        <v>481</v>
      </c>
      <c r="B26" s="7" t="s">
        <v>482</v>
      </c>
      <c r="C26" s="8">
        <v>1615</v>
      </c>
      <c r="D26" s="3">
        <v>45</v>
      </c>
      <c r="E26" s="3">
        <v>1570</v>
      </c>
      <c r="F26" s="3">
        <v>408</v>
      </c>
      <c r="G26" s="3">
        <v>16</v>
      </c>
      <c r="H26" s="3">
        <v>392</v>
      </c>
      <c r="I26" s="9">
        <f>(C26/SUM(C26,F26))*SUM(D26,G26)</f>
        <v>48.69747899159664</v>
      </c>
      <c r="J26" s="9">
        <f>(C26/SUM(C26,F26))*SUM(E26,H26)</f>
        <v>1566.3025210084036</v>
      </c>
      <c r="K26" s="9">
        <f>(F26/SUM(C26,F26))*SUM(D26,G26)</f>
        <v>12.302521008403362</v>
      </c>
      <c r="L26" s="9">
        <f>(F26/SUM(C26,F26))*SUM(E26,H26)</f>
        <v>395.69747899159665</v>
      </c>
      <c r="M26" s="9">
        <f>G26-K26</f>
        <v>3.697478991596638</v>
      </c>
      <c r="N26" s="10">
        <f>100*(M26/K26)</f>
        <v>30.054644808743163</v>
      </c>
      <c r="O26" s="4" t="str">
        <f>IF(AND(I26&gt;=5,J26&gt;=5,K26&gt;=5,L26&gt;=5),"eligible for chi-square test","not eligible for chi-square test")</f>
        <v>eligible for chi-square test</v>
      </c>
      <c r="P26" s="10">
        <f>(((D26-I26)^2)/I26)+(((E26-J26)^2)/J26)+(((G26-K26)^2)/K26)+(((H26-L26)^2)/L26)</f>
        <v>1.4352830321990693</v>
      </c>
      <c r="Q26" s="11">
        <f>_xlfn.CHISQ.DIST.RT(P26,1)</f>
        <v>0.23090417618128539</v>
      </c>
      <c r="R26" s="4" t="str">
        <f>IF(Q26&lt;0.01,"statistically significant at p&lt;0.01","not statistically significant at p&lt;0.01")</f>
        <v>not statistically significant at p&lt;0.01</v>
      </c>
      <c r="S26" s="6" t="str">
        <f>IF(O26="not eligible for chi-square test","not eligible for chi-square testing",IF(Q26&gt;=0.01,"test results not statistically significant",IF(M26&lt;=0,"test results statistically significant, minority NOT overrepresented in arrests",IF(M26&gt;0,"test results statistically significant, minority overrepresented in arrests"))))</f>
        <v>test results not statistically significant</v>
      </c>
    </row>
    <row r="27" spans="1:19" x14ac:dyDescent="0.2">
      <c r="A27" s="6" t="s">
        <v>169</v>
      </c>
      <c r="B27" s="7" t="s">
        <v>170</v>
      </c>
      <c r="C27" s="8">
        <v>6335</v>
      </c>
      <c r="D27" s="3">
        <v>100</v>
      </c>
      <c r="E27" s="3">
        <v>6235</v>
      </c>
      <c r="F27" s="3">
        <v>991</v>
      </c>
      <c r="G27" s="3">
        <v>14</v>
      </c>
      <c r="H27" s="3">
        <v>977</v>
      </c>
      <c r="I27" s="9">
        <f>(C27/SUM(C27,F27))*SUM(D27,G27)</f>
        <v>98.579033579033577</v>
      </c>
      <c r="J27" s="9">
        <f>(C27/SUM(C27,F27))*SUM(E27,H27)</f>
        <v>6236.4209664209657</v>
      </c>
      <c r="K27" s="9">
        <f>(F27/SUM(C27,F27))*SUM(D27,G27)</f>
        <v>15.420966420966421</v>
      </c>
      <c r="L27" s="9">
        <f>(F27/SUM(C27,F27))*SUM(E27,H27)</f>
        <v>975.57903357903353</v>
      </c>
      <c r="M27" s="9">
        <f>G27-K27</f>
        <v>-1.4209664209664208</v>
      </c>
      <c r="N27" s="10">
        <f>100*(M27/K27)</f>
        <v>-9.2145095331669218</v>
      </c>
      <c r="O27" s="4" t="str">
        <f>IF(AND(I27&gt;=5,J27&gt;=5,K27&gt;=5,L27&gt;=5),"eligible for chi-square test","not eligible for chi-square test")</f>
        <v>eligible for chi-square test</v>
      </c>
      <c r="P27" s="10">
        <f>(((D27-I27)^2)/I27)+(((E27-J27)^2)/J27)+(((G27-K27)^2)/K27)+(((H27-L27)^2)/L27)</f>
        <v>0.15381104764535652</v>
      </c>
      <c r="Q27" s="11">
        <f>_xlfn.CHISQ.DIST.RT(P27,1)</f>
        <v>0.69491966762912982</v>
      </c>
      <c r="R27" s="4" t="str">
        <f>IF(Q27&lt;0.01,"statistically significant at p&lt;0.01","not statistically significant at p&lt;0.01")</f>
        <v>not statistically significant at p&lt;0.01</v>
      </c>
      <c r="S27" s="6" t="str">
        <f>IF(O27="not eligible for chi-square test","not eligible for chi-square testing",IF(Q27&gt;=0.01,"test results not statistically significant",IF(M27&lt;=0,"test results statistically significant, minority NOT overrepresented in arrests",IF(M27&gt;0,"test results statistically significant, minority overrepresented in arrests"))))</f>
        <v>test results not statistically significant</v>
      </c>
    </row>
    <row r="28" spans="1:19" x14ac:dyDescent="0.2">
      <c r="A28" s="6" t="s">
        <v>209</v>
      </c>
      <c r="B28" s="7" t="s">
        <v>210</v>
      </c>
      <c r="C28" s="8">
        <v>4141</v>
      </c>
      <c r="D28" s="3">
        <v>11</v>
      </c>
      <c r="E28" s="3">
        <v>4130</v>
      </c>
      <c r="F28" s="3">
        <v>1817</v>
      </c>
      <c r="G28" s="3">
        <v>8</v>
      </c>
      <c r="H28" s="3">
        <v>1809</v>
      </c>
      <c r="I28" s="9">
        <f>(C28/SUM(C28,F28))*SUM(D28,G28)</f>
        <v>13.205605908022827</v>
      </c>
      <c r="J28" s="9">
        <f>(C28/SUM(C28,F28))*SUM(E28,H28)</f>
        <v>4127.7943940919768</v>
      </c>
      <c r="K28" s="9">
        <f>(F28/SUM(C28,F28))*SUM(D28,G28)</f>
        <v>5.7943940919771739</v>
      </c>
      <c r="L28" s="9">
        <f>(F28/SUM(C28,F28))*SUM(E28,H28)</f>
        <v>1811.2056059080228</v>
      </c>
      <c r="M28" s="9">
        <f>G28-K28</f>
        <v>2.2056059080228261</v>
      </c>
      <c r="N28" s="10">
        <f>100*(M28/K28)</f>
        <v>38.064478753294892</v>
      </c>
      <c r="O28" s="4" t="str">
        <f>IF(AND(I28&gt;=5,J28&gt;=5,K28&gt;=5,L28&gt;=5),"eligible for chi-square test","not eligible for chi-square test")</f>
        <v>eligible for chi-square test</v>
      </c>
      <c r="P28" s="10">
        <f>(((D28-I28)^2)/I28)+(((E28-J28)^2)/J28)+(((G28-K28)^2)/K28)+(((H28-L28)^2)/L28)</f>
        <v>1.2117980391973531</v>
      </c>
      <c r="Q28" s="11">
        <f>_xlfn.CHISQ.DIST.RT(P28,1)</f>
        <v>0.27097631697638525</v>
      </c>
      <c r="R28" s="4" t="str">
        <f>IF(Q28&lt;0.01,"statistically significant at p&lt;0.01","not statistically significant at p&lt;0.01")</f>
        <v>not statistically significant at p&lt;0.01</v>
      </c>
      <c r="S28" s="6" t="str">
        <f>IF(O28="not eligible for chi-square test","not eligible for chi-square testing",IF(Q28&gt;=0.01,"test results not statistically significant",IF(M28&lt;=0,"test results statistically significant, minority NOT overrepresented in arrests",IF(M28&gt;0,"test results statistically significant, minority overrepresented in arrests"))))</f>
        <v>test results not statistically significant</v>
      </c>
    </row>
    <row r="29" spans="1:19" x14ac:dyDescent="0.2">
      <c r="A29" s="6" t="s">
        <v>309</v>
      </c>
      <c r="B29" s="7" t="s">
        <v>310</v>
      </c>
      <c r="C29" s="8">
        <v>825</v>
      </c>
      <c r="D29" s="3">
        <v>4</v>
      </c>
      <c r="E29" s="3">
        <v>821</v>
      </c>
      <c r="F29" s="3">
        <v>1157</v>
      </c>
      <c r="G29" s="3">
        <v>12</v>
      </c>
      <c r="H29" s="3">
        <v>1145</v>
      </c>
      <c r="I29" s="9">
        <f>(C29/SUM(C29,F29))*SUM(D29,G29)</f>
        <v>6.6599394550958628</v>
      </c>
      <c r="J29" s="9">
        <f>(C29/SUM(C29,F29))*SUM(E29,H29)</f>
        <v>818.34006054490419</v>
      </c>
      <c r="K29" s="9">
        <f>(F29/SUM(C29,F29))*SUM(D29,G29)</f>
        <v>9.3400605449041372</v>
      </c>
      <c r="L29" s="9">
        <f>(F29/SUM(C29,F29))*SUM(E29,H29)</f>
        <v>1147.6599394550958</v>
      </c>
      <c r="M29" s="9">
        <f>G29-K29</f>
        <v>2.6599394550958628</v>
      </c>
      <c r="N29" s="10">
        <f>100*(M29/K29)</f>
        <v>28.478824546240279</v>
      </c>
      <c r="O29" s="4" t="str">
        <f>IF(AND(I29&gt;=5,J29&gt;=5,K29&gt;=5,L29&gt;=5),"eligible for chi-square test","not eligible for chi-square test")</f>
        <v>eligible for chi-square test</v>
      </c>
      <c r="P29" s="10">
        <f>(((D29-I29)^2)/I29)+(((E29-J29)^2)/J29)+(((G29-K29)^2)/K29)+(((H29-L29)^2)/L29)</f>
        <v>1.8346940379260601</v>
      </c>
      <c r="Q29" s="11">
        <f>_xlfn.CHISQ.DIST.RT(P29,1)</f>
        <v>0.17557411383049529</v>
      </c>
      <c r="R29" s="4" t="str">
        <f>IF(Q29&lt;0.01,"statistically significant at p&lt;0.01","not statistically significant at p&lt;0.01")</f>
        <v>not statistically significant at p&lt;0.01</v>
      </c>
      <c r="S29" s="6" t="str">
        <f>IF(O29="not eligible for chi-square test","not eligible for chi-square testing",IF(Q29&gt;=0.01,"test results not statistically significant",IF(M29&lt;=0,"test results statistically significant, minority NOT overrepresented in arrests",IF(M29&gt;0,"test results statistically significant, minority overrepresented in arrests"))))</f>
        <v>test results not statistically significant</v>
      </c>
    </row>
    <row r="30" spans="1:19" x14ac:dyDescent="0.2">
      <c r="A30" s="6" t="s">
        <v>551</v>
      </c>
      <c r="B30" s="7" t="s">
        <v>552</v>
      </c>
      <c r="C30" s="8">
        <v>2430</v>
      </c>
      <c r="D30" s="3">
        <v>48</v>
      </c>
      <c r="E30" s="3">
        <v>2382</v>
      </c>
      <c r="F30" s="3">
        <v>252</v>
      </c>
      <c r="G30" s="3">
        <v>7</v>
      </c>
      <c r="H30" s="3">
        <v>245</v>
      </c>
      <c r="I30" s="9">
        <f>(C30/SUM(C30,F30))*SUM(D30,G30)</f>
        <v>49.832214765100673</v>
      </c>
      <c r="J30" s="9">
        <f>(C30/SUM(C30,F30))*SUM(E30,H30)</f>
        <v>2380.1677852348994</v>
      </c>
      <c r="K30" s="9">
        <f>(F30/SUM(C30,F30))*SUM(D30,G30)</f>
        <v>5.1677852348993287</v>
      </c>
      <c r="L30" s="9">
        <f>(F30/SUM(C30,F30))*SUM(E30,H30)</f>
        <v>246.83221476510067</v>
      </c>
      <c r="M30" s="9">
        <f>G30-K30</f>
        <v>1.8322147651006713</v>
      </c>
      <c r="N30" s="10">
        <f>100*(M30/K30)</f>
        <v>35.454545454545453</v>
      </c>
      <c r="O30" s="4" t="str">
        <f>IF(AND(I30&gt;=5,J30&gt;=5,K30&gt;=5,L30&gt;=5),"eligible for chi-square test","not eligible for chi-square test")</f>
        <v>eligible for chi-square test</v>
      </c>
      <c r="P30" s="10">
        <f>(((D30-I30)^2)/I30)+(((E30-J30)^2)/J30)+(((G30-K30)^2)/K30)+(((H30-L30)^2)/L30)</f>
        <v>0.73198048240301772</v>
      </c>
      <c r="Q30" s="11">
        <f>_xlfn.CHISQ.DIST.RT(P30,1)</f>
        <v>0.39224198937361038</v>
      </c>
      <c r="R30" s="4" t="str">
        <f>IF(Q30&lt;0.01,"statistically significant at p&lt;0.01","not statistically significant at p&lt;0.01")</f>
        <v>not statistically significant at p&lt;0.01</v>
      </c>
      <c r="S30" s="6" t="str">
        <f>IF(O30="not eligible for chi-square test","not eligible for chi-square testing",IF(Q30&gt;=0.01,"test results not statistically significant",IF(M30&lt;=0,"test results statistically significant, minority NOT overrepresented in arrests",IF(M30&gt;0,"test results statistically significant, minority overrepresented in arrests"))))</f>
        <v>test results not statistically significant</v>
      </c>
    </row>
    <row r="31" spans="1:19" x14ac:dyDescent="0.2">
      <c r="A31" s="6" t="s">
        <v>597</v>
      </c>
      <c r="B31" s="7" t="s">
        <v>598</v>
      </c>
      <c r="C31" s="8">
        <v>28992</v>
      </c>
      <c r="D31" s="3">
        <v>86</v>
      </c>
      <c r="E31" s="3">
        <v>28906</v>
      </c>
      <c r="F31" s="3">
        <v>2279</v>
      </c>
      <c r="G31" s="3">
        <v>12</v>
      </c>
      <c r="H31" s="3">
        <v>2267</v>
      </c>
      <c r="I31" s="9">
        <f>(C31/SUM(C31,F31))*SUM(D31,G31)</f>
        <v>90.857855521089832</v>
      </c>
      <c r="J31" s="9">
        <f>(C31/SUM(C31,F31))*SUM(E31,H31)</f>
        <v>28901.142144478908</v>
      </c>
      <c r="K31" s="9">
        <f>(F31/SUM(C31,F31))*SUM(D31,G31)</f>
        <v>7.142144478910172</v>
      </c>
      <c r="L31" s="9">
        <f>(F31/SUM(C31,F31))*SUM(E31,H31)</f>
        <v>2271.8578555210897</v>
      </c>
      <c r="M31" s="9">
        <f>G31-K31</f>
        <v>4.857855521089828</v>
      </c>
      <c r="N31" s="10">
        <f>100*(M31/K31)</f>
        <v>68.016763528579489</v>
      </c>
      <c r="O31" s="4" t="str">
        <f>IF(AND(I31&gt;=5,J31&gt;=5,K31&gt;=5,L31&gt;=5),"eligible for chi-square test","not eligible for chi-square test")</f>
        <v>eligible for chi-square test</v>
      </c>
      <c r="P31" s="10">
        <f>(((D31-I31)^2)/I31)+(((E31-J31)^2)/J31)+(((G31-K31)^2)/K31)+(((H31-L31)^2)/L31)</f>
        <v>3.5750928098183672</v>
      </c>
      <c r="Q31" s="11">
        <f>_xlfn.CHISQ.DIST.RT(P31,1)</f>
        <v>5.865217122800484E-2</v>
      </c>
      <c r="R31" s="4" t="str">
        <f>IF(Q31&lt;0.01,"statistically significant at p&lt;0.01","not statistically significant at p&lt;0.01")</f>
        <v>not statistically significant at p&lt;0.01</v>
      </c>
      <c r="S31" s="6" t="str">
        <f>IF(O31="not eligible for chi-square test","not eligible for chi-square testing",IF(Q31&gt;=0.01,"test results not statistically significant",IF(M31&lt;=0,"test results statistically significant, minority NOT overrepresented in arrests",IF(M31&gt;0,"test results statistically significant, minority overrepresented in arrests"))))</f>
        <v>test results not statistically significant</v>
      </c>
    </row>
    <row r="32" spans="1:19" x14ac:dyDescent="0.2">
      <c r="A32" s="6" t="s">
        <v>601</v>
      </c>
      <c r="B32" s="7" t="s">
        <v>602</v>
      </c>
      <c r="C32" s="8">
        <v>25858</v>
      </c>
      <c r="D32" s="3">
        <v>61</v>
      </c>
      <c r="E32" s="3">
        <v>25797</v>
      </c>
      <c r="F32" s="3">
        <v>3102</v>
      </c>
      <c r="G32" s="3">
        <v>15</v>
      </c>
      <c r="H32" s="3">
        <v>3087</v>
      </c>
      <c r="I32" s="9">
        <f>(C32/SUM(C32,F32))*SUM(D32,G32)</f>
        <v>67.859392265193378</v>
      </c>
      <c r="J32" s="9">
        <f>(C32/SUM(C32,F32))*SUM(E32,H32)</f>
        <v>25790.140607734807</v>
      </c>
      <c r="K32" s="9">
        <f>(F32/SUM(C32,F32))*SUM(D32,G32)</f>
        <v>8.1406077348066308</v>
      </c>
      <c r="L32" s="9">
        <f>(F32/SUM(C32,F32))*SUM(E32,H32)</f>
        <v>3093.8593922651935</v>
      </c>
      <c r="M32" s="9">
        <f>G32-K32</f>
        <v>6.8593922651933692</v>
      </c>
      <c r="N32" s="10">
        <f>100*(M32/K32)</f>
        <v>84.261427262547059</v>
      </c>
      <c r="O32" s="4" t="str">
        <f>IF(AND(I32&gt;=5,J32&gt;=5,K32&gt;=5,L32&gt;=5),"eligible for chi-square test","not eligible for chi-square test")</f>
        <v>eligible for chi-square test</v>
      </c>
      <c r="P32" s="10">
        <f>(((D32-I32)^2)/I32)+(((E32-J32)^2)/J32)+(((G32-K32)^2)/K32)+(((H32-L32)^2)/L32)</f>
        <v>6.4902182029323221</v>
      </c>
      <c r="Q32" s="11">
        <f>_xlfn.CHISQ.DIST.RT(P32,1)</f>
        <v>1.0846966259196796E-2</v>
      </c>
      <c r="R32" s="4" t="str">
        <f>IF(Q32&lt;0.01,"statistically significant at p&lt;0.01","not statistically significant at p&lt;0.01")</f>
        <v>not statistically significant at p&lt;0.01</v>
      </c>
      <c r="S32" s="6" t="str">
        <f>IF(O32="not eligible for chi-square test","not eligible for chi-square testing",IF(Q32&gt;=0.01,"test results not statistically significant",IF(M32&lt;=0,"test results statistically significant, minority NOT overrepresented in arrests",IF(M32&gt;0,"test results statistically significant, minority overrepresented in arrests"))))</f>
        <v>test results not statistically significant</v>
      </c>
    </row>
    <row r="33" spans="1:19" x14ac:dyDescent="0.2">
      <c r="A33" s="6" t="s">
        <v>413</v>
      </c>
      <c r="B33" s="7" t="s">
        <v>414</v>
      </c>
      <c r="C33" s="8">
        <v>2571</v>
      </c>
      <c r="D33" s="3">
        <v>58</v>
      </c>
      <c r="E33" s="3">
        <v>2513</v>
      </c>
      <c r="F33" s="3">
        <v>357</v>
      </c>
      <c r="G33" s="3">
        <v>14</v>
      </c>
      <c r="H33" s="3">
        <v>343</v>
      </c>
      <c r="I33" s="9">
        <f>(C33/SUM(C33,F33))*SUM(D33,G33)</f>
        <v>63.221311475409834</v>
      </c>
      <c r="J33" s="9">
        <f>(C33/SUM(C33,F33))*SUM(E33,H33)</f>
        <v>2507.7786885245901</v>
      </c>
      <c r="K33" s="9">
        <f>(F33/SUM(C33,F33))*SUM(D33,G33)</f>
        <v>8.778688524590164</v>
      </c>
      <c r="L33" s="9">
        <f>(F33/SUM(C33,F33))*SUM(E33,H33)</f>
        <v>348.22131147540983</v>
      </c>
      <c r="M33" s="9">
        <f>G33-K33</f>
        <v>5.221311475409836</v>
      </c>
      <c r="N33" s="10">
        <f>100*(M33/K33)</f>
        <v>59.477124183006538</v>
      </c>
      <c r="O33" s="4" t="str">
        <f>IF(AND(I33&gt;=5,J33&gt;=5,K33&gt;=5,L33&gt;=5),"eligible for chi-square test","not eligible for chi-square test")</f>
        <v>eligible for chi-square test</v>
      </c>
      <c r="P33" s="10">
        <f>(((D33-I33)^2)/I33)+(((E33-J33)^2)/J33)+(((G33-K33)^2)/K33)+(((H33-L33)^2)/L33)</f>
        <v>3.6258633134998339</v>
      </c>
      <c r="Q33" s="11">
        <f>_xlfn.CHISQ.DIST.RT(P33,1)</f>
        <v>5.6888050052008005E-2</v>
      </c>
      <c r="R33" s="4" t="str">
        <f>IF(Q33&lt;0.01,"statistically significant at p&lt;0.01","not statistically significant at p&lt;0.01")</f>
        <v>not statistically significant at p&lt;0.01</v>
      </c>
      <c r="S33" s="6" t="str">
        <f>IF(O33="not eligible for chi-square test","not eligible for chi-square testing",IF(Q33&gt;=0.01,"test results not statistically significant",IF(M33&lt;=0,"test results statistically significant, minority NOT overrepresented in arrests",IF(M33&gt;0,"test results statistically significant, minority overrepresented in arrests"))))</f>
        <v>test results not statistically significant</v>
      </c>
    </row>
    <row r="35" spans="1:19" x14ac:dyDescent="0.2">
      <c r="B35" s="7"/>
      <c r="C35" s="8"/>
      <c r="D35" s="3"/>
      <c r="E35" s="3"/>
      <c r="F35" s="3"/>
      <c r="G35" s="3"/>
      <c r="H35" s="3"/>
      <c r="O35" s="4"/>
    </row>
    <row r="36" spans="1:19" ht="15.75" x14ac:dyDescent="0.25">
      <c r="A36" s="19" t="s">
        <v>640</v>
      </c>
      <c r="B36" s="3"/>
      <c r="C36" s="20"/>
      <c r="D36" s="3"/>
      <c r="I36" s="21"/>
      <c r="J36" s="21"/>
      <c r="K36" s="21"/>
      <c r="L36" s="21"/>
      <c r="M36" s="21"/>
      <c r="N36" s="4"/>
      <c r="O36" s="5"/>
      <c r="P36" s="5"/>
      <c r="Q36" s="4"/>
    </row>
    <row r="37" spans="1:19" x14ac:dyDescent="0.2">
      <c r="A37" s="6" t="s">
        <v>419</v>
      </c>
      <c r="B37" s="7" t="s">
        <v>420</v>
      </c>
      <c r="C37" s="8">
        <v>1940</v>
      </c>
      <c r="D37" s="3">
        <v>12</v>
      </c>
      <c r="E37" s="3">
        <v>1928</v>
      </c>
      <c r="F37" s="3">
        <v>39</v>
      </c>
      <c r="G37" s="3">
        <v>2</v>
      </c>
      <c r="H37" s="3">
        <v>37</v>
      </c>
      <c r="I37" s="9">
        <f>(C37/SUM(C37,F37))*SUM(D37,G37)</f>
        <v>13.724103082364831</v>
      </c>
      <c r="J37" s="9">
        <f>(C37/SUM(C37,F37))*SUM(E37,H37)</f>
        <v>1926.2758969176352</v>
      </c>
      <c r="K37" s="9">
        <f>(F37/SUM(C37,F37))*SUM(D37,G37)</f>
        <v>0.27589691763516927</v>
      </c>
      <c r="L37" s="9">
        <f>(F37/SUM(C37,F37))*SUM(E37,H37)</f>
        <v>38.724103082364827</v>
      </c>
      <c r="M37" s="9">
        <f>G37-K37</f>
        <v>1.7241030823648307</v>
      </c>
      <c r="N37" s="10">
        <f>100*(M37/K37)</f>
        <v>624.90842490842488</v>
      </c>
      <c r="O37" s="4" t="str">
        <f>IF(AND(I37&gt;=5,J37&gt;=5,K37&gt;=5,L37&gt;=5),"eligible for chi-square test","not eligible for chi-square test")</f>
        <v>not eligible for chi-square test</v>
      </c>
      <c r="S37" s="6" t="str">
        <f>IF(O37="not eligible for chi-square test","not eligible for chi-square testing",IF(Q37&gt;=0.01,"test results not statistically significant",IF(M37&lt;=0,"test results statistically significant, minority NOT overrepresented in arrests",IF(M37&gt;0,"test results statistically significant, minority overrepresented in arrests"))))</f>
        <v>not eligible for chi-square testing</v>
      </c>
    </row>
    <row r="38" spans="1:19" x14ac:dyDescent="0.2">
      <c r="A38" s="6" t="s">
        <v>5</v>
      </c>
      <c r="B38" s="7" t="s">
        <v>6</v>
      </c>
      <c r="C38" s="8">
        <v>393</v>
      </c>
      <c r="D38" s="3">
        <v>5</v>
      </c>
      <c r="E38" s="3">
        <v>388</v>
      </c>
      <c r="F38" s="3">
        <v>100</v>
      </c>
      <c r="G38" s="3">
        <v>3</v>
      </c>
      <c r="H38" s="3">
        <v>97</v>
      </c>
      <c r="I38" s="9">
        <f>(C38/SUM(C38,F38))*SUM(D38,G38)</f>
        <v>6.3772819472616629</v>
      </c>
      <c r="J38" s="9">
        <f>(C38/SUM(C38,F38))*SUM(E38,H38)</f>
        <v>386.62271805273832</v>
      </c>
      <c r="K38" s="9">
        <f>(F38/SUM(C38,F38))*SUM(D38,G38)</f>
        <v>1.6227180527383367</v>
      </c>
      <c r="L38" s="9">
        <f>(F38/SUM(C38,F38))*SUM(E38,H38)</f>
        <v>98.377281947261665</v>
      </c>
      <c r="M38" s="9">
        <f>G38-K38</f>
        <v>1.3772819472616633</v>
      </c>
      <c r="N38" s="10">
        <f>100*(M38/K38)</f>
        <v>84.875</v>
      </c>
      <c r="O38" s="4" t="str">
        <f>IF(AND(I38&gt;=5,J38&gt;=5,K38&gt;=5,L38&gt;=5),"eligible for chi-square test","not eligible for chi-square test")</f>
        <v>not eligible for chi-square test</v>
      </c>
      <c r="S38" s="6" t="str">
        <f>IF(O38="not eligible for chi-square test","not eligible for chi-square testing",IF(Q38&gt;=0.01,"test results not statistically significant",IF(M38&lt;=0,"test results statistically significant, minority NOT overrepresented in arrests",IF(M38&gt;0,"test results statistically significant, minority overrepresented in arrests"))))</f>
        <v>not eligible for chi-square testing</v>
      </c>
    </row>
    <row r="39" spans="1:19" x14ac:dyDescent="0.2">
      <c r="A39" s="6" t="s">
        <v>19</v>
      </c>
      <c r="B39" s="7" t="s">
        <v>20</v>
      </c>
      <c r="C39" s="8">
        <v>4475</v>
      </c>
      <c r="D39" s="3">
        <v>3</v>
      </c>
      <c r="E39" s="3">
        <v>4472</v>
      </c>
      <c r="F39" s="3">
        <v>616</v>
      </c>
      <c r="G39" s="3">
        <v>1</v>
      </c>
      <c r="H39" s="3">
        <v>615</v>
      </c>
      <c r="I39" s="9">
        <f>(C39/SUM(C39,F39))*SUM(D39,G39)</f>
        <v>3.516008642702809</v>
      </c>
      <c r="J39" s="9">
        <f>(C39/SUM(C39,F39))*SUM(E39,H39)</f>
        <v>4471.4839913572978</v>
      </c>
      <c r="K39" s="9">
        <f>(F39/SUM(C39,F39))*SUM(D39,G39)</f>
        <v>0.48399135729719112</v>
      </c>
      <c r="L39" s="9">
        <f>(F39/SUM(C39,F39))*SUM(E39,H39)</f>
        <v>615.51600864270279</v>
      </c>
      <c r="M39" s="9">
        <f>G39-K39</f>
        <v>0.51600864270280888</v>
      </c>
      <c r="N39" s="10">
        <f>100*(M39/K39)</f>
        <v>106.61525974025975</v>
      </c>
      <c r="O39" s="4" t="str">
        <f>IF(AND(I39&gt;=5,J39&gt;=5,K39&gt;=5,L39&gt;=5),"eligible for chi-square test","not eligible for chi-square test")</f>
        <v>not eligible for chi-square test</v>
      </c>
      <c r="S39" s="6" t="str">
        <f>IF(O39="not eligible for chi-square test","not eligible for chi-square testing",IF(Q39&gt;=0.01,"test results not statistically significant",IF(M39&lt;=0,"test results statistically significant, minority NOT overrepresented in arrests",IF(M39&gt;0,"test results statistically significant, minority overrepresented in arrests"))))</f>
        <v>not eligible for chi-square testing</v>
      </c>
    </row>
    <row r="40" spans="1:19" x14ac:dyDescent="0.2">
      <c r="A40" s="6" t="s">
        <v>13</v>
      </c>
      <c r="B40" s="7" t="s">
        <v>14</v>
      </c>
      <c r="C40" s="8">
        <v>8</v>
      </c>
      <c r="D40" s="3">
        <v>0</v>
      </c>
      <c r="E40" s="3">
        <v>8</v>
      </c>
      <c r="F40" s="3">
        <v>0</v>
      </c>
      <c r="G40" s="3">
        <v>0</v>
      </c>
      <c r="H40" s="3">
        <v>0</v>
      </c>
      <c r="I40" s="9">
        <f>(C40/SUM(C40,F40))*SUM(D40,G40)</f>
        <v>0</v>
      </c>
      <c r="J40" s="9">
        <f>(C40/SUM(C40,F40))*SUM(E40,H40)</f>
        <v>8</v>
      </c>
      <c r="K40" s="9">
        <f>(F40/SUM(C40,F40))*SUM(D40,G40)</f>
        <v>0</v>
      </c>
      <c r="L40" s="9">
        <f>(F40/SUM(C40,F40))*SUM(E40,H40)</f>
        <v>0</v>
      </c>
      <c r="M40" s="9">
        <f>G40-K40</f>
        <v>0</v>
      </c>
      <c r="N40" s="10" t="e">
        <f>100*(M40/K40)</f>
        <v>#DIV/0!</v>
      </c>
      <c r="O40" s="4" t="str">
        <f>IF(AND(I40&gt;=5,J40&gt;=5,K40&gt;=5,L40&gt;=5),"eligible for chi-square test","not eligible for chi-square test")</f>
        <v>not eligible for chi-square test</v>
      </c>
      <c r="S40" s="6" t="str">
        <f>IF(O40="not eligible for chi-square test","not eligible for chi-square testing",IF(Q40&gt;=0.01,"test results not statistically significant",IF(M40&lt;=0,"test results statistically significant, minority NOT overrepresented in arrests",IF(M40&gt;0,"test results statistically significant, minority overrepresented in arrests"))))</f>
        <v>not eligible for chi-square testing</v>
      </c>
    </row>
    <row r="41" spans="1:19" x14ac:dyDescent="0.2">
      <c r="A41" s="6" t="s">
        <v>451</v>
      </c>
      <c r="B41" s="7" t="s">
        <v>452</v>
      </c>
      <c r="C41" s="8">
        <v>5</v>
      </c>
      <c r="D41" s="3">
        <v>0</v>
      </c>
      <c r="E41" s="3">
        <v>5</v>
      </c>
      <c r="F41" s="3">
        <v>1</v>
      </c>
      <c r="G41" s="3">
        <v>0</v>
      </c>
      <c r="H41" s="3">
        <v>1</v>
      </c>
      <c r="I41" s="9">
        <f>(C41/SUM(C41,F41))*SUM(D41,G41)</f>
        <v>0</v>
      </c>
      <c r="J41" s="9">
        <f>(C41/SUM(C41,F41))*SUM(E41,H41)</f>
        <v>5</v>
      </c>
      <c r="K41" s="9">
        <f>(F41/SUM(C41,F41))*SUM(D41,G41)</f>
        <v>0</v>
      </c>
      <c r="L41" s="9">
        <f>(F41/SUM(C41,F41))*SUM(E41,H41)</f>
        <v>1</v>
      </c>
      <c r="M41" s="9">
        <f>G41-K41</f>
        <v>0</v>
      </c>
      <c r="N41" s="10" t="e">
        <f>100*(M41/K41)</f>
        <v>#DIV/0!</v>
      </c>
      <c r="O41" s="4" t="str">
        <f>IF(AND(I41&gt;=5,J41&gt;=5,K41&gt;=5,L41&gt;=5),"eligible for chi-square test","not eligible for chi-square test")</f>
        <v>not eligible for chi-square test</v>
      </c>
      <c r="S41" s="6" t="str">
        <f>IF(O41="not eligible for chi-square test","not eligible for chi-square testing",IF(Q41&gt;=0.01,"test results not statistically significant",IF(M41&lt;=0,"test results statistically significant, minority NOT overrepresented in arrests",IF(M41&gt;0,"test results statistically significant, minority overrepresented in arrests"))))</f>
        <v>not eligible for chi-square testing</v>
      </c>
    </row>
    <row r="42" spans="1:19" x14ac:dyDescent="0.2">
      <c r="A42" s="6" t="s">
        <v>449</v>
      </c>
      <c r="B42" s="7" t="s">
        <v>450</v>
      </c>
      <c r="C42" s="8">
        <v>3305</v>
      </c>
      <c r="D42" s="3">
        <v>4</v>
      </c>
      <c r="E42" s="3">
        <v>3301</v>
      </c>
      <c r="F42" s="3">
        <v>1973</v>
      </c>
      <c r="G42" s="3">
        <v>5</v>
      </c>
      <c r="H42" s="3">
        <v>1968</v>
      </c>
      <c r="I42" s="9">
        <f>(C42/SUM(C42,F42))*SUM(D42,G42)</f>
        <v>5.6356574460022735</v>
      </c>
      <c r="J42" s="9">
        <f>(C42/SUM(C42,F42))*SUM(E42,H42)</f>
        <v>3299.3643425539976</v>
      </c>
      <c r="K42" s="9">
        <f>(F42/SUM(C42,F42))*SUM(D42,G42)</f>
        <v>3.3643425539977265</v>
      </c>
      <c r="L42" s="9">
        <f>(F42/SUM(C42,F42))*SUM(E42,H42)</f>
        <v>1969.6356574460024</v>
      </c>
      <c r="M42" s="9">
        <f>G42-K42</f>
        <v>1.6356574460022735</v>
      </c>
      <c r="N42" s="10">
        <f>100*(M42/K42)</f>
        <v>48.617446640761386</v>
      </c>
      <c r="O42" s="4" t="str">
        <f>IF(AND(I42&gt;=5,J42&gt;=5,K42&gt;=5,L42&gt;=5),"eligible for chi-square test","not eligible for chi-square test")</f>
        <v>not eligible for chi-square test</v>
      </c>
      <c r="S42" s="6" t="str">
        <f>IF(O42="not eligible for chi-square test","not eligible for chi-square testing",IF(Q42&gt;=0.01,"test results not statistically significant",IF(M42&lt;=0,"test results statistically significant, minority NOT overrepresented in arrests",IF(M42&gt;0,"test results statistically significant, minority overrepresented in arrests"))))</f>
        <v>not eligible for chi-square testing</v>
      </c>
    </row>
    <row r="43" spans="1:19" x14ac:dyDescent="0.2">
      <c r="A43" s="6" t="s">
        <v>21</v>
      </c>
      <c r="B43" s="7" t="s">
        <v>22</v>
      </c>
      <c r="C43" s="8">
        <v>934</v>
      </c>
      <c r="D43" s="3">
        <v>6</v>
      </c>
      <c r="E43" s="3">
        <v>928</v>
      </c>
      <c r="F43" s="3">
        <v>37</v>
      </c>
      <c r="G43" s="3">
        <v>0</v>
      </c>
      <c r="H43" s="3">
        <v>37</v>
      </c>
      <c r="I43" s="9">
        <f>(C43/SUM(C43,F43))*SUM(D43,G43)</f>
        <v>5.7713697219361482</v>
      </c>
      <c r="J43" s="9">
        <f>(C43/SUM(C43,F43))*SUM(E43,H43)</f>
        <v>928.22863027806386</v>
      </c>
      <c r="K43" s="9">
        <f>(F43/SUM(C43,F43))*SUM(D43,G43)</f>
        <v>0.22863027806385169</v>
      </c>
      <c r="L43" s="9">
        <f>(F43/SUM(C43,F43))*SUM(E43,H43)</f>
        <v>36.771369721936146</v>
      </c>
      <c r="M43" s="9">
        <f>G43-K43</f>
        <v>-0.22863027806385169</v>
      </c>
      <c r="N43" s="10">
        <f>100*(M43/K43)</f>
        <v>-100</v>
      </c>
      <c r="O43" s="4" t="str">
        <f>IF(AND(I43&gt;=5,J43&gt;=5,K43&gt;=5,L43&gt;=5),"eligible for chi-square test","not eligible for chi-square test")</f>
        <v>not eligible for chi-square test</v>
      </c>
      <c r="S43" s="6" t="str">
        <f>IF(O43="not eligible for chi-square test","not eligible for chi-square testing",IF(Q43&gt;=0.01,"test results not statistically significant",IF(M43&lt;=0,"test results statistically significant, minority NOT overrepresented in arrests",IF(M43&gt;0,"test results statistically significant, minority overrepresented in arrests"))))</f>
        <v>not eligible for chi-square testing</v>
      </c>
    </row>
    <row r="44" spans="1:19" x14ac:dyDescent="0.2">
      <c r="A44" s="6" t="s">
        <v>63</v>
      </c>
      <c r="B44" s="7" t="s">
        <v>64</v>
      </c>
      <c r="C44" s="8">
        <v>528</v>
      </c>
      <c r="D44" s="3">
        <v>1</v>
      </c>
      <c r="E44" s="3">
        <v>527</v>
      </c>
      <c r="F44" s="3">
        <v>21</v>
      </c>
      <c r="G44" s="3">
        <v>1</v>
      </c>
      <c r="H44" s="3">
        <v>20</v>
      </c>
      <c r="I44" s="9">
        <f>(C44/SUM(C44,F44))*SUM(D44,G44)</f>
        <v>1.9234972677595628</v>
      </c>
      <c r="J44" s="9">
        <f>(C44/SUM(C44,F44))*SUM(E44,H44)</f>
        <v>526.07650273224044</v>
      </c>
      <c r="K44" s="9">
        <f>(F44/SUM(C44,F44))*SUM(D44,G44)</f>
        <v>7.650273224043716E-2</v>
      </c>
      <c r="L44" s="9">
        <f>(F44/SUM(C44,F44))*SUM(E44,H44)</f>
        <v>20.923497267759565</v>
      </c>
      <c r="M44" s="9">
        <f>G44-K44</f>
        <v>0.92349726775956287</v>
      </c>
      <c r="N44" s="10">
        <f>100*(M44/K44)</f>
        <v>1207.1428571428571</v>
      </c>
      <c r="O44" s="4" t="str">
        <f>IF(AND(I44&gt;=5,J44&gt;=5,K44&gt;=5,L44&gt;=5),"eligible for chi-square test","not eligible for chi-square test")</f>
        <v>not eligible for chi-square test</v>
      </c>
      <c r="S44" s="6" t="str">
        <f>IF(O44="not eligible for chi-square test","not eligible for chi-square testing",IF(Q44&gt;=0.01,"test results not statistically significant",IF(M44&lt;=0,"test results statistically significant, minority NOT overrepresented in arrests",IF(M44&gt;0,"test results statistically significant, minority overrepresented in arrests"))))</f>
        <v>not eligible for chi-square testing</v>
      </c>
    </row>
    <row r="45" spans="1:19" x14ac:dyDescent="0.2">
      <c r="A45" s="6" t="s">
        <v>23</v>
      </c>
      <c r="B45" s="7" t="s">
        <v>24</v>
      </c>
      <c r="C45" s="8">
        <v>2141</v>
      </c>
      <c r="D45" s="3">
        <v>15</v>
      </c>
      <c r="E45" s="3">
        <v>2126</v>
      </c>
      <c r="F45" s="3">
        <v>271</v>
      </c>
      <c r="G45" s="3">
        <v>6</v>
      </c>
      <c r="H45" s="3">
        <v>265</v>
      </c>
      <c r="I45" s="9">
        <f>(C45/SUM(C45,F45))*SUM(D45,G45)</f>
        <v>18.640547263681594</v>
      </c>
      <c r="J45" s="9">
        <f>(C45/SUM(C45,F45))*SUM(E45,H45)</f>
        <v>2122.3594527363184</v>
      </c>
      <c r="K45" s="9">
        <f>(F45/SUM(C45,F45))*SUM(D45,G45)</f>
        <v>2.3594527363184081</v>
      </c>
      <c r="L45" s="9">
        <f>(F45/SUM(C45,F45))*SUM(E45,H45)</f>
        <v>268.64054726368158</v>
      </c>
      <c r="M45" s="9">
        <f>G45-K45</f>
        <v>3.6405472636815919</v>
      </c>
      <c r="N45" s="10">
        <f>100*(M45/K45)</f>
        <v>154.29625724828674</v>
      </c>
      <c r="O45" s="4" t="str">
        <f>IF(AND(I45&gt;=5,J45&gt;=5,K45&gt;=5,L45&gt;=5),"eligible for chi-square test","not eligible for chi-square test")</f>
        <v>not eligible for chi-square test</v>
      </c>
      <c r="S45" s="6" t="str">
        <f>IF(O45="not eligible for chi-square test","not eligible for chi-square testing",IF(Q45&gt;=0.01,"test results not statistically significant",IF(M45&lt;=0,"test results statistically significant, minority NOT overrepresented in arrests",IF(M45&gt;0,"test results statistically significant, minority overrepresented in arrests"))))</f>
        <v>not eligible for chi-square testing</v>
      </c>
    </row>
    <row r="46" spans="1:19" x14ac:dyDescent="0.2">
      <c r="A46" s="6" t="s">
        <v>25</v>
      </c>
      <c r="B46" s="7" t="s">
        <v>26</v>
      </c>
      <c r="C46" s="8">
        <v>3209</v>
      </c>
      <c r="D46" s="3">
        <v>15</v>
      </c>
      <c r="E46" s="3">
        <v>3194</v>
      </c>
      <c r="F46" s="3">
        <v>292</v>
      </c>
      <c r="G46" s="3">
        <v>2</v>
      </c>
      <c r="H46" s="3">
        <v>290</v>
      </c>
      <c r="I46" s="9">
        <f>(C46/SUM(C46,F46))*SUM(D46,G46)</f>
        <v>15.582119394458728</v>
      </c>
      <c r="J46" s="9">
        <f>(C46/SUM(C46,F46))*SUM(E46,H46)</f>
        <v>3193.4178806055415</v>
      </c>
      <c r="K46" s="9">
        <f>(F46/SUM(C46,F46))*SUM(D46,G46)</f>
        <v>1.417880605541274</v>
      </c>
      <c r="L46" s="9">
        <f>(F46/SUM(C46,F46))*SUM(E46,H46)</f>
        <v>290.58211939445874</v>
      </c>
      <c r="M46" s="9">
        <f>G46-K46</f>
        <v>0.58211939445872596</v>
      </c>
      <c r="N46" s="10">
        <f>100*(M46/K46)</f>
        <v>41.055600322320693</v>
      </c>
      <c r="O46" s="4" t="str">
        <f>IF(AND(I46&gt;=5,J46&gt;=5,K46&gt;=5,L46&gt;=5),"eligible for chi-square test","not eligible for chi-square test")</f>
        <v>not eligible for chi-square test</v>
      </c>
      <c r="S46" s="6" t="str">
        <f>IF(O46="not eligible for chi-square test","not eligible for chi-square testing",IF(Q46&gt;=0.01,"test results not statistically significant",IF(M46&lt;=0,"test results statistically significant, minority NOT overrepresented in arrests",IF(M46&gt;0,"test results statistically significant, minority overrepresented in arrests"))))</f>
        <v>not eligible for chi-square testing</v>
      </c>
    </row>
    <row r="47" spans="1:19" x14ac:dyDescent="0.2">
      <c r="A47" s="6" t="s">
        <v>27</v>
      </c>
      <c r="B47" s="7" t="s">
        <v>28</v>
      </c>
      <c r="C47" s="8">
        <v>82</v>
      </c>
      <c r="D47" s="3">
        <v>1</v>
      </c>
      <c r="E47" s="3">
        <v>81</v>
      </c>
      <c r="F47" s="3">
        <v>12</v>
      </c>
      <c r="G47" s="3">
        <v>0</v>
      </c>
      <c r="H47" s="3">
        <v>12</v>
      </c>
      <c r="I47" s="9">
        <f>(C47/SUM(C47,F47))*SUM(D47,G47)</f>
        <v>0.87234042553191493</v>
      </c>
      <c r="J47" s="9">
        <f>(C47/SUM(C47,F47))*SUM(E47,H47)</f>
        <v>81.127659574468083</v>
      </c>
      <c r="K47" s="9">
        <f>(F47/SUM(C47,F47))*SUM(D47,G47)</f>
        <v>0.1276595744680851</v>
      </c>
      <c r="L47" s="9">
        <f>(F47/SUM(C47,F47))*SUM(E47,H47)</f>
        <v>11.872340425531913</v>
      </c>
      <c r="M47" s="9">
        <f>G47-K47</f>
        <v>-0.1276595744680851</v>
      </c>
      <c r="N47" s="10">
        <f>100*(M47/K47)</f>
        <v>-100</v>
      </c>
      <c r="O47" s="4" t="str">
        <f>IF(AND(I47&gt;=5,J47&gt;=5,K47&gt;=5,L47&gt;=5),"eligible for chi-square test","not eligible for chi-square test")</f>
        <v>not eligible for chi-square test</v>
      </c>
      <c r="S47" s="6" t="str">
        <f>IF(O47="not eligible for chi-square test","not eligible for chi-square testing",IF(Q47&gt;=0.01,"test results not statistically significant",IF(M47&lt;=0,"test results statistically significant, minority NOT overrepresented in arrests",IF(M47&gt;0,"test results statistically significant, minority overrepresented in arrests"))))</f>
        <v>not eligible for chi-square testing</v>
      </c>
    </row>
    <row r="48" spans="1:19" x14ac:dyDescent="0.2">
      <c r="A48" s="6" t="s">
        <v>29</v>
      </c>
      <c r="B48" s="7" t="s">
        <v>30</v>
      </c>
      <c r="C48" s="8">
        <v>2472</v>
      </c>
      <c r="D48" s="3">
        <v>13</v>
      </c>
      <c r="E48" s="3">
        <v>2459</v>
      </c>
      <c r="F48" s="3">
        <v>145</v>
      </c>
      <c r="G48" s="3">
        <v>1</v>
      </c>
      <c r="H48" s="3">
        <v>144</v>
      </c>
      <c r="I48" s="9">
        <f>(C48/SUM(C48,F48))*SUM(D48,G48)</f>
        <v>13.224302636606801</v>
      </c>
      <c r="J48" s="9">
        <f>(C48/SUM(C48,F48))*SUM(E48,H48)</f>
        <v>2458.7756973633932</v>
      </c>
      <c r="K48" s="9">
        <f>(F48/SUM(C48,F48))*SUM(D48,G48)</f>
        <v>0.77569736339319839</v>
      </c>
      <c r="L48" s="9">
        <f>(F48/SUM(C48,F48))*SUM(E48,H48)</f>
        <v>144.22430263660681</v>
      </c>
      <c r="M48" s="9">
        <f>G48-K48</f>
        <v>0.22430263660680161</v>
      </c>
      <c r="N48" s="10">
        <f>100*(M48/K48)</f>
        <v>28.916256157635456</v>
      </c>
      <c r="O48" s="4" t="str">
        <f>IF(AND(I48&gt;=5,J48&gt;=5,K48&gt;=5,L48&gt;=5),"eligible for chi-square test","not eligible for chi-square test")</f>
        <v>not eligible for chi-square test</v>
      </c>
      <c r="S48" s="6" t="str">
        <f>IF(O48="not eligible for chi-square test","not eligible for chi-square testing",IF(Q48&gt;=0.01,"test results not statistically significant",IF(M48&lt;=0,"test results statistically significant, minority NOT overrepresented in arrests",IF(M48&gt;0,"test results statistically significant, minority overrepresented in arrests"))))</f>
        <v>not eligible for chi-square testing</v>
      </c>
    </row>
    <row r="49" spans="1:19" x14ac:dyDescent="0.2">
      <c r="A49" s="6" t="s">
        <v>583</v>
      </c>
      <c r="B49" s="7" t="s">
        <v>584</v>
      </c>
      <c r="C49" s="8">
        <v>573</v>
      </c>
      <c r="D49" s="3">
        <v>3</v>
      </c>
      <c r="E49" s="3">
        <v>570</v>
      </c>
      <c r="F49" s="3">
        <v>264</v>
      </c>
      <c r="G49" s="3">
        <v>2</v>
      </c>
      <c r="H49" s="3">
        <v>262</v>
      </c>
      <c r="I49" s="9">
        <f>(C49/SUM(C49,F49))*SUM(D49,G49)</f>
        <v>3.4229390681003586</v>
      </c>
      <c r="J49" s="9">
        <f>(C49/SUM(C49,F49))*SUM(E49,H49)</f>
        <v>569.57706093189961</v>
      </c>
      <c r="K49" s="9">
        <f>(F49/SUM(C49,F49))*SUM(D49,G49)</f>
        <v>1.5770609318996414</v>
      </c>
      <c r="L49" s="9">
        <f>(F49/SUM(C49,F49))*SUM(E49,H49)</f>
        <v>262.42293906810033</v>
      </c>
      <c r="M49" s="9">
        <f>G49-K49</f>
        <v>0.42293906810035864</v>
      </c>
      <c r="N49" s="10">
        <f>100*(M49/K49)</f>
        <v>26.818181818181834</v>
      </c>
      <c r="O49" s="4" t="str">
        <f>IF(AND(I49&gt;=5,J49&gt;=5,K49&gt;=5,L49&gt;=5),"eligible for chi-square test","not eligible for chi-square test")</f>
        <v>not eligible for chi-square test</v>
      </c>
      <c r="S49" s="6" t="str">
        <f>IF(O49="not eligible for chi-square test","not eligible for chi-square testing",IF(Q49&gt;=0.01,"test results not statistically significant",IF(M49&lt;=0,"test results statistically significant, minority NOT overrepresented in arrests",IF(M49&gt;0,"test results statistically significant, minority overrepresented in arrests"))))</f>
        <v>not eligible for chi-square testing</v>
      </c>
    </row>
    <row r="50" spans="1:19" x14ac:dyDescent="0.2">
      <c r="A50" s="6" t="s">
        <v>33</v>
      </c>
      <c r="B50" s="7" t="s">
        <v>34</v>
      </c>
      <c r="C50" s="8">
        <v>5288</v>
      </c>
      <c r="D50" s="3">
        <v>0</v>
      </c>
      <c r="E50" s="3">
        <v>5288</v>
      </c>
      <c r="F50" s="3">
        <v>1783</v>
      </c>
      <c r="G50" s="3">
        <v>1</v>
      </c>
      <c r="H50" s="3">
        <v>1782</v>
      </c>
      <c r="I50" s="9">
        <f>(C50/SUM(C50,F50))*SUM(D50,G50)</f>
        <v>0.74784330363456375</v>
      </c>
      <c r="J50" s="9">
        <f>(C50/SUM(C50,F50))*SUM(E50,H50)</f>
        <v>5287.252156696366</v>
      </c>
      <c r="K50" s="9">
        <f>(F50/SUM(C50,F50))*SUM(D50,G50)</f>
        <v>0.25215669636543631</v>
      </c>
      <c r="L50" s="9">
        <f>(F50/SUM(C50,F50))*SUM(E50,H50)</f>
        <v>1782.7478433036347</v>
      </c>
      <c r="M50" s="9">
        <f>G50-K50</f>
        <v>0.74784330363456375</v>
      </c>
      <c r="N50" s="10">
        <f>100*(M50/K50)</f>
        <v>296.57879977565898</v>
      </c>
      <c r="O50" s="4" t="str">
        <f>IF(AND(I50&gt;=5,J50&gt;=5,K50&gt;=5,L50&gt;=5),"eligible for chi-square test","not eligible for chi-square test")</f>
        <v>not eligible for chi-square test</v>
      </c>
      <c r="S50" s="6" t="str">
        <f>IF(O50="not eligible for chi-square test","not eligible for chi-square testing",IF(Q50&gt;=0.01,"test results not statistically significant",IF(M50&lt;=0,"test results statistically significant, minority NOT overrepresented in arrests",IF(M50&gt;0,"test results statistically significant, minority overrepresented in arrests"))))</f>
        <v>not eligible for chi-square testing</v>
      </c>
    </row>
    <row r="51" spans="1:19" x14ac:dyDescent="0.2">
      <c r="A51" s="6" t="s">
        <v>31</v>
      </c>
      <c r="B51" s="7" t="s">
        <v>32</v>
      </c>
      <c r="C51" s="8">
        <v>90</v>
      </c>
      <c r="D51" s="3">
        <v>0</v>
      </c>
      <c r="E51" s="3">
        <v>90</v>
      </c>
      <c r="F51" s="3">
        <v>12</v>
      </c>
      <c r="G51" s="3">
        <v>0</v>
      </c>
      <c r="H51" s="3">
        <v>12</v>
      </c>
      <c r="I51" s="9">
        <f>(C51/SUM(C51,F51))*SUM(D51,G51)</f>
        <v>0</v>
      </c>
      <c r="J51" s="9">
        <f>(C51/SUM(C51,F51))*SUM(E51,H51)</f>
        <v>90</v>
      </c>
      <c r="K51" s="9">
        <f>(F51/SUM(C51,F51))*SUM(D51,G51)</f>
        <v>0</v>
      </c>
      <c r="L51" s="9">
        <f>(F51/SUM(C51,F51))*SUM(E51,H51)</f>
        <v>12</v>
      </c>
      <c r="M51" s="9">
        <f>G51-K51</f>
        <v>0</v>
      </c>
      <c r="N51" s="10" t="e">
        <f>100*(M51/K51)</f>
        <v>#DIV/0!</v>
      </c>
      <c r="O51" s="4" t="str">
        <f>IF(AND(I51&gt;=5,J51&gt;=5,K51&gt;=5,L51&gt;=5),"eligible for chi-square test","not eligible for chi-square test")</f>
        <v>not eligible for chi-square test</v>
      </c>
      <c r="S51" s="6" t="str">
        <f>IF(O51="not eligible for chi-square test","not eligible for chi-square testing",IF(Q51&gt;=0.01,"test results not statistically significant",IF(M51&lt;=0,"test results statistically significant, minority NOT overrepresented in arrests",IF(M51&gt;0,"test results statistically significant, minority overrepresented in arrests"))))</f>
        <v>not eligible for chi-square testing</v>
      </c>
    </row>
    <row r="52" spans="1:19" x14ac:dyDescent="0.2">
      <c r="A52" s="6" t="s">
        <v>171</v>
      </c>
      <c r="B52" s="7" t="s">
        <v>172</v>
      </c>
      <c r="C52" s="8">
        <v>1669</v>
      </c>
      <c r="D52" s="3">
        <v>1</v>
      </c>
      <c r="E52" s="3">
        <v>1668</v>
      </c>
      <c r="F52" s="3">
        <v>223</v>
      </c>
      <c r="G52" s="3">
        <v>1</v>
      </c>
      <c r="H52" s="3">
        <v>222</v>
      </c>
      <c r="I52" s="9">
        <f>(C52/SUM(C52,F52))*SUM(D52,G52)</f>
        <v>1.7642706131078225</v>
      </c>
      <c r="J52" s="9">
        <f>(C52/SUM(C52,F52))*SUM(E52,H52)</f>
        <v>1667.2357293868922</v>
      </c>
      <c r="K52" s="9">
        <f>(F52/SUM(C52,F52))*SUM(D52,G52)</f>
        <v>0.23572938689217759</v>
      </c>
      <c r="L52" s="9">
        <f>(F52/SUM(C52,F52))*SUM(E52,H52)</f>
        <v>222.76427061310784</v>
      </c>
      <c r="M52" s="9">
        <f>G52-K52</f>
        <v>0.76427061310782241</v>
      </c>
      <c r="N52" s="10">
        <f>100*(M52/K52)</f>
        <v>324.21524663677127</v>
      </c>
      <c r="O52" s="4" t="str">
        <f>IF(AND(I52&gt;=5,J52&gt;=5,K52&gt;=5,L52&gt;=5),"eligible for chi-square test","not eligible for chi-square test")</f>
        <v>not eligible for chi-square test</v>
      </c>
      <c r="S52" s="6" t="str">
        <f>IF(O52="not eligible for chi-square test","not eligible for chi-square testing",IF(Q52&gt;=0.01,"test results not statistically significant",IF(M52&lt;=0,"test results statistically significant, minority NOT overrepresented in arrests",IF(M52&gt;0,"test results statistically significant, minority overrepresented in arrests"))))</f>
        <v>not eligible for chi-square testing</v>
      </c>
    </row>
    <row r="53" spans="1:19" x14ac:dyDescent="0.2">
      <c r="A53" s="6" t="s">
        <v>39</v>
      </c>
      <c r="B53" s="7" t="s">
        <v>40</v>
      </c>
      <c r="C53" s="8">
        <v>238</v>
      </c>
      <c r="D53" s="3">
        <v>4</v>
      </c>
      <c r="E53" s="3">
        <v>234</v>
      </c>
      <c r="F53" s="3">
        <v>7</v>
      </c>
      <c r="G53" s="3">
        <v>0</v>
      </c>
      <c r="H53" s="3">
        <v>7</v>
      </c>
      <c r="I53" s="9">
        <f>(C53/SUM(C53,F53))*SUM(D53,G53)</f>
        <v>3.8857142857142857</v>
      </c>
      <c r="J53" s="9">
        <f>(C53/SUM(C53,F53))*SUM(E53,H53)</f>
        <v>234.1142857142857</v>
      </c>
      <c r="K53" s="9">
        <f>(F53/SUM(C53,F53))*SUM(D53,G53)</f>
        <v>0.11428571428571428</v>
      </c>
      <c r="L53" s="9">
        <f>(F53/SUM(C53,F53))*SUM(E53,H53)</f>
        <v>6.8857142857142852</v>
      </c>
      <c r="M53" s="9">
        <f>G53-K53</f>
        <v>-0.11428571428571428</v>
      </c>
      <c r="N53" s="10">
        <f>100*(M53/K53)</f>
        <v>-100</v>
      </c>
      <c r="O53" s="4" t="str">
        <f>IF(AND(I53&gt;=5,J53&gt;=5,K53&gt;=5,L53&gt;=5),"eligible for chi-square test","not eligible for chi-square test")</f>
        <v>not eligible for chi-square test</v>
      </c>
      <c r="S53" s="6" t="str">
        <f>IF(O53="not eligible for chi-square test","not eligible for chi-square testing",IF(Q53&gt;=0.01,"test results not statistically significant",IF(M53&lt;=0,"test results statistically significant, minority NOT overrepresented in arrests",IF(M53&gt;0,"test results statistically significant, minority overrepresented in arrests"))))</f>
        <v>not eligible for chi-square testing</v>
      </c>
    </row>
    <row r="54" spans="1:19" x14ac:dyDescent="0.2">
      <c r="A54" s="6" t="s">
        <v>41</v>
      </c>
      <c r="B54" s="7" t="s">
        <v>42</v>
      </c>
      <c r="C54" s="8">
        <v>2866</v>
      </c>
      <c r="D54" s="3">
        <v>4</v>
      </c>
      <c r="E54" s="3">
        <v>2862</v>
      </c>
      <c r="F54" s="3">
        <v>208</v>
      </c>
      <c r="G54" s="3">
        <v>0</v>
      </c>
      <c r="H54" s="3">
        <v>208</v>
      </c>
      <c r="I54" s="9">
        <f>(C54/SUM(C54,F54))*SUM(D54,G54)</f>
        <v>3.7293428757319456</v>
      </c>
      <c r="J54" s="9">
        <f>(C54/SUM(C54,F54))*SUM(E54,H54)</f>
        <v>2862.2706571242684</v>
      </c>
      <c r="K54" s="9">
        <f>(F54/SUM(C54,F54))*SUM(D54,G54)</f>
        <v>0.27065712426805466</v>
      </c>
      <c r="L54" s="9">
        <f>(F54/SUM(C54,F54))*SUM(E54,H54)</f>
        <v>207.72934287573196</v>
      </c>
      <c r="M54" s="9">
        <f>G54-K54</f>
        <v>-0.27065712426805466</v>
      </c>
      <c r="N54" s="10">
        <f>100*(M54/K54)</f>
        <v>-100</v>
      </c>
      <c r="O54" s="4" t="str">
        <f>IF(AND(I54&gt;=5,J54&gt;=5,K54&gt;=5,L54&gt;=5),"eligible for chi-square test","not eligible for chi-square test")</f>
        <v>not eligible for chi-square test</v>
      </c>
      <c r="S54" s="6" t="str">
        <f>IF(O54="not eligible for chi-square test","not eligible for chi-square testing",IF(Q54&gt;=0.01,"test results not statistically significant",IF(M54&lt;=0,"test results statistically significant, minority NOT overrepresented in arrests",IF(M54&gt;0,"test results statistically significant, minority overrepresented in arrests"))))</f>
        <v>not eligible for chi-square testing</v>
      </c>
    </row>
    <row r="55" spans="1:19" x14ac:dyDescent="0.2">
      <c r="A55" s="6" t="s">
        <v>43</v>
      </c>
      <c r="B55" s="7" t="s">
        <v>44</v>
      </c>
      <c r="C55" s="8">
        <v>888</v>
      </c>
      <c r="D55" s="3">
        <v>4</v>
      </c>
      <c r="E55" s="3">
        <v>884</v>
      </c>
      <c r="F55" s="3">
        <v>49</v>
      </c>
      <c r="G55" s="3">
        <v>0</v>
      </c>
      <c r="H55" s="3">
        <v>49</v>
      </c>
      <c r="I55" s="9">
        <f>(C55/SUM(C55,F55))*SUM(D55,G55)</f>
        <v>3.790821771611526</v>
      </c>
      <c r="J55" s="9">
        <f>(C55/SUM(C55,F55))*SUM(E55,H55)</f>
        <v>884.2091782283884</v>
      </c>
      <c r="K55" s="9">
        <f>(F55/SUM(C55,F55))*SUM(D55,G55)</f>
        <v>0.20917822838847386</v>
      </c>
      <c r="L55" s="9">
        <f>(F55/SUM(C55,F55))*SUM(E55,H55)</f>
        <v>48.790821771611526</v>
      </c>
      <c r="M55" s="9">
        <f>G55-K55</f>
        <v>-0.20917822838847386</v>
      </c>
      <c r="N55" s="10">
        <f>100*(M55/K55)</f>
        <v>-100</v>
      </c>
      <c r="O55" s="4" t="str">
        <f>IF(AND(I55&gt;=5,J55&gt;=5,K55&gt;=5,L55&gt;=5),"eligible for chi-square test","not eligible for chi-square test")</f>
        <v>not eligible for chi-square test</v>
      </c>
      <c r="S55" s="6" t="str">
        <f>IF(O55="not eligible for chi-square test","not eligible for chi-square testing",IF(Q55&gt;=0.01,"test results not statistically significant",IF(M55&lt;=0,"test results statistically significant, minority NOT overrepresented in arrests",IF(M55&gt;0,"test results statistically significant, minority overrepresented in arrests"))))</f>
        <v>not eligible for chi-square testing</v>
      </c>
    </row>
    <row r="56" spans="1:19" x14ac:dyDescent="0.2">
      <c r="A56" s="6" t="s">
        <v>85</v>
      </c>
      <c r="B56" s="7" t="s">
        <v>86</v>
      </c>
      <c r="C56" s="8">
        <v>591</v>
      </c>
      <c r="D56" s="3">
        <v>4</v>
      </c>
      <c r="E56" s="3">
        <v>587</v>
      </c>
      <c r="F56" s="3">
        <v>131</v>
      </c>
      <c r="G56" s="3">
        <v>0</v>
      </c>
      <c r="H56" s="3">
        <v>131</v>
      </c>
      <c r="I56" s="9">
        <f>(C56/SUM(C56,F56))*SUM(D56,G56)</f>
        <v>3.2742382271468142</v>
      </c>
      <c r="J56" s="9">
        <f>(C56/SUM(C56,F56))*SUM(E56,H56)</f>
        <v>587.72576177285316</v>
      </c>
      <c r="K56" s="9">
        <f>(F56/SUM(C56,F56))*SUM(D56,G56)</f>
        <v>0.72576177285318555</v>
      </c>
      <c r="L56" s="9">
        <f>(F56/SUM(C56,F56))*SUM(E56,H56)</f>
        <v>130.27423822714681</v>
      </c>
      <c r="M56" s="9">
        <f>G56-K56</f>
        <v>-0.72576177285318555</v>
      </c>
      <c r="N56" s="10">
        <f>100*(M56/K56)</f>
        <v>-100</v>
      </c>
      <c r="O56" s="4" t="str">
        <f>IF(AND(I56&gt;=5,J56&gt;=5,K56&gt;=5,L56&gt;=5),"eligible for chi-square test","not eligible for chi-square test")</f>
        <v>not eligible for chi-square test</v>
      </c>
      <c r="S56" s="6" t="str">
        <f>IF(O56="not eligible for chi-square test","not eligible for chi-square testing",IF(Q56&gt;=0.01,"test results not statistically significant",IF(M56&lt;=0,"test results statistically significant, minority NOT overrepresented in arrests",IF(M56&gt;0,"test results statistically significant, minority overrepresented in arrests"))))</f>
        <v>not eligible for chi-square testing</v>
      </c>
    </row>
    <row r="57" spans="1:19" x14ac:dyDescent="0.2">
      <c r="A57" s="6" t="s">
        <v>431</v>
      </c>
      <c r="B57" s="7" t="s">
        <v>432</v>
      </c>
      <c r="C57" s="8">
        <v>367</v>
      </c>
      <c r="D57" s="3">
        <v>6</v>
      </c>
      <c r="E57" s="3">
        <v>361</v>
      </c>
      <c r="F57" s="3">
        <v>2</v>
      </c>
      <c r="G57" s="3">
        <v>0</v>
      </c>
      <c r="H57" s="3">
        <v>2</v>
      </c>
      <c r="I57" s="9">
        <f>(C57/SUM(C57,F57))*SUM(D57,G57)</f>
        <v>5.9674796747967473</v>
      </c>
      <c r="J57" s="9">
        <f>(C57/SUM(C57,F57))*SUM(E57,H57)</f>
        <v>361.03252032520322</v>
      </c>
      <c r="K57" s="9">
        <f>(F57/SUM(C57,F57))*SUM(D57,G57)</f>
        <v>3.2520325203252029E-2</v>
      </c>
      <c r="L57" s="9">
        <f>(F57/SUM(C57,F57))*SUM(E57,H57)</f>
        <v>1.967479674796748</v>
      </c>
      <c r="M57" s="9">
        <f>G57-K57</f>
        <v>-3.2520325203252029E-2</v>
      </c>
      <c r="N57" s="10">
        <f>100*(M57/K57)</f>
        <v>-100</v>
      </c>
      <c r="O57" s="4" t="str">
        <f>IF(AND(I57&gt;=5,J57&gt;=5,K57&gt;=5,L57&gt;=5),"eligible for chi-square test","not eligible for chi-square test")</f>
        <v>not eligible for chi-square test</v>
      </c>
      <c r="S57" s="6" t="str">
        <f>IF(O57="not eligible for chi-square test","not eligible for chi-square testing",IF(Q57&gt;=0.01,"test results not statistically significant",IF(M57&lt;=0,"test results statistically significant, minority NOT overrepresented in arrests",IF(M57&gt;0,"test results statistically significant, minority overrepresented in arrests"))))</f>
        <v>not eligible for chi-square testing</v>
      </c>
    </row>
    <row r="58" spans="1:19" x14ac:dyDescent="0.2">
      <c r="A58" s="6" t="s">
        <v>267</v>
      </c>
      <c r="B58" s="7" t="s">
        <v>268</v>
      </c>
      <c r="C58" s="8">
        <v>989</v>
      </c>
      <c r="D58" s="3">
        <v>3</v>
      </c>
      <c r="E58" s="3">
        <v>986</v>
      </c>
      <c r="F58" s="3">
        <v>92</v>
      </c>
      <c r="G58" s="3">
        <v>1</v>
      </c>
      <c r="H58" s="3">
        <v>91</v>
      </c>
      <c r="I58" s="9">
        <f>(C58/SUM(C58,F58))*SUM(D58,G58)</f>
        <v>3.6595744680851063</v>
      </c>
      <c r="J58" s="9">
        <f>(C58/SUM(C58,F58))*SUM(E58,H58)</f>
        <v>985.34042553191489</v>
      </c>
      <c r="K58" s="9">
        <f>(F58/SUM(C58,F58))*SUM(D58,G58)</f>
        <v>0.34042553191489361</v>
      </c>
      <c r="L58" s="9">
        <f>(F58/SUM(C58,F58))*SUM(E58,H58)</f>
        <v>91.659574468085111</v>
      </c>
      <c r="M58" s="9">
        <f>G58-K58</f>
        <v>0.65957446808510634</v>
      </c>
      <c r="N58" s="10">
        <f>100*(M58/K58)</f>
        <v>193.75</v>
      </c>
      <c r="O58" s="4" t="str">
        <f>IF(AND(I58&gt;=5,J58&gt;=5,K58&gt;=5,L58&gt;=5),"eligible for chi-square test","not eligible for chi-square test")</f>
        <v>not eligible for chi-square test</v>
      </c>
      <c r="S58" s="6" t="str">
        <f>IF(O58="not eligible for chi-square test","not eligible for chi-square testing",IF(Q58&gt;=0.01,"test results not statistically significant",IF(M58&lt;=0,"test results statistically significant, minority NOT overrepresented in arrests",IF(M58&gt;0,"test results statistically significant, minority overrepresented in arrests"))))</f>
        <v>not eligible for chi-square testing</v>
      </c>
    </row>
    <row r="59" spans="1:19" x14ac:dyDescent="0.2">
      <c r="A59" s="6" t="s">
        <v>405</v>
      </c>
      <c r="B59" s="7" t="s">
        <v>406</v>
      </c>
      <c r="C59" s="8">
        <v>1489</v>
      </c>
      <c r="D59" s="3">
        <v>0</v>
      </c>
      <c r="E59" s="3">
        <v>1489</v>
      </c>
      <c r="F59" s="3">
        <v>27</v>
      </c>
      <c r="G59" s="3">
        <v>0</v>
      </c>
      <c r="H59" s="3">
        <v>27</v>
      </c>
      <c r="I59" s="9">
        <f>(C59/SUM(C59,F59))*SUM(D59,G59)</f>
        <v>0</v>
      </c>
      <c r="J59" s="9">
        <f>(C59/SUM(C59,F59))*SUM(E59,H59)</f>
        <v>1489</v>
      </c>
      <c r="K59" s="9">
        <f>(F59/SUM(C59,F59))*SUM(D59,G59)</f>
        <v>0</v>
      </c>
      <c r="L59" s="9">
        <f>(F59/SUM(C59,F59))*SUM(E59,H59)</f>
        <v>27.000000000000004</v>
      </c>
      <c r="M59" s="9">
        <f>G59-K59</f>
        <v>0</v>
      </c>
      <c r="N59" s="10" t="e">
        <f>100*(M59/K59)</f>
        <v>#DIV/0!</v>
      </c>
      <c r="O59" s="4" t="str">
        <f>IF(AND(I59&gt;=5,J59&gt;=5,K59&gt;=5,L59&gt;=5),"eligible for chi-square test","not eligible for chi-square test")</f>
        <v>not eligible for chi-square test</v>
      </c>
      <c r="S59" s="6" t="str">
        <f>IF(O59="not eligible for chi-square test","not eligible for chi-square testing",IF(Q59&gt;=0.01,"test results not statistically significant",IF(M59&lt;=0,"test results statistically significant, minority NOT overrepresented in arrests",IF(M59&gt;0,"test results statistically significant, minority overrepresented in arrests"))))</f>
        <v>not eligible for chi-square testing</v>
      </c>
    </row>
    <row r="60" spans="1:19" x14ac:dyDescent="0.2">
      <c r="A60" s="6" t="s">
        <v>135</v>
      </c>
      <c r="B60" s="7" t="s">
        <v>136</v>
      </c>
      <c r="C60" s="8">
        <v>441</v>
      </c>
      <c r="D60" s="3">
        <v>0</v>
      </c>
      <c r="E60" s="3">
        <v>441</v>
      </c>
      <c r="F60" s="3">
        <v>64</v>
      </c>
      <c r="G60" s="3">
        <v>0</v>
      </c>
      <c r="H60" s="3">
        <v>64</v>
      </c>
      <c r="I60" s="9">
        <f>(C60/SUM(C60,F60))*SUM(D60,G60)</f>
        <v>0</v>
      </c>
      <c r="J60" s="9">
        <f>(C60/SUM(C60,F60))*SUM(E60,H60)</f>
        <v>441</v>
      </c>
      <c r="K60" s="9">
        <f>(F60/SUM(C60,F60))*SUM(D60,G60)</f>
        <v>0</v>
      </c>
      <c r="L60" s="9">
        <f>(F60/SUM(C60,F60))*SUM(E60,H60)</f>
        <v>64</v>
      </c>
      <c r="M60" s="9">
        <f>G60-K60</f>
        <v>0</v>
      </c>
      <c r="N60" s="10" t="e">
        <f>100*(M60/K60)</f>
        <v>#DIV/0!</v>
      </c>
      <c r="O60" s="4" t="str">
        <f>IF(AND(I60&gt;=5,J60&gt;=5,K60&gt;=5,L60&gt;=5),"eligible for chi-square test","not eligible for chi-square test")</f>
        <v>not eligible for chi-square test</v>
      </c>
      <c r="S60" s="6" t="str">
        <f>IF(O60="not eligible for chi-square test","not eligible for chi-square testing",IF(Q60&gt;=0.01,"test results not statistically significant",IF(M60&lt;=0,"test results statistically significant, minority NOT overrepresented in arrests",IF(M60&gt;0,"test results statistically significant, minority overrepresented in arrests"))))</f>
        <v>not eligible for chi-square testing</v>
      </c>
    </row>
    <row r="61" spans="1:19" x14ac:dyDescent="0.2">
      <c r="A61" s="6" t="s">
        <v>45</v>
      </c>
      <c r="B61" s="7" t="s">
        <v>46</v>
      </c>
      <c r="C61" s="8">
        <v>5040</v>
      </c>
      <c r="D61" s="3">
        <v>1</v>
      </c>
      <c r="E61" s="3">
        <v>5039</v>
      </c>
      <c r="F61" s="3">
        <v>344</v>
      </c>
      <c r="G61" s="3">
        <v>0</v>
      </c>
      <c r="H61" s="3">
        <v>344</v>
      </c>
      <c r="I61" s="9">
        <f>(C61/SUM(C61,F61))*SUM(D61,G61)</f>
        <v>0.93610698365527489</v>
      </c>
      <c r="J61" s="9">
        <f>(C61/SUM(C61,F61))*SUM(E61,H61)</f>
        <v>5039.063893016345</v>
      </c>
      <c r="K61" s="9">
        <f>(F61/SUM(C61,F61))*SUM(D61,G61)</f>
        <v>6.3893016344725106E-2</v>
      </c>
      <c r="L61" s="9">
        <f>(F61/SUM(C61,F61))*SUM(E61,H61)</f>
        <v>343.93610698365524</v>
      </c>
      <c r="M61" s="9">
        <f>G61-K61</f>
        <v>-6.3893016344725106E-2</v>
      </c>
      <c r="N61" s="10">
        <f>100*(M61/K61)</f>
        <v>-100</v>
      </c>
      <c r="O61" s="4" t="str">
        <f>IF(AND(I61&gt;=5,J61&gt;=5,K61&gt;=5,L61&gt;=5),"eligible for chi-square test","not eligible for chi-square test")</f>
        <v>not eligible for chi-square test</v>
      </c>
      <c r="S61" s="6" t="str">
        <f>IF(O61="not eligible for chi-square test","not eligible for chi-square testing",IF(Q61&gt;=0.01,"test results not statistically significant",IF(M61&lt;=0,"test results statistically significant, minority NOT overrepresented in arrests",IF(M61&gt;0,"test results statistically significant, minority overrepresented in arrests"))))</f>
        <v>not eligible for chi-square testing</v>
      </c>
    </row>
    <row r="62" spans="1:19" x14ac:dyDescent="0.2">
      <c r="A62" s="6" t="s">
        <v>69</v>
      </c>
      <c r="B62" s="7" t="s">
        <v>70</v>
      </c>
      <c r="C62" s="8">
        <v>28</v>
      </c>
      <c r="D62" s="3">
        <v>0</v>
      </c>
      <c r="E62" s="3">
        <v>28</v>
      </c>
      <c r="F62" s="3">
        <v>5</v>
      </c>
      <c r="G62" s="3">
        <v>0</v>
      </c>
      <c r="H62" s="3">
        <v>5</v>
      </c>
      <c r="I62" s="9">
        <f>(C62/SUM(C62,F62))*SUM(D62,G62)</f>
        <v>0</v>
      </c>
      <c r="J62" s="9">
        <f>(C62/SUM(C62,F62))*SUM(E62,H62)</f>
        <v>28</v>
      </c>
      <c r="K62" s="9">
        <f>(F62/SUM(C62,F62))*SUM(D62,G62)</f>
        <v>0</v>
      </c>
      <c r="L62" s="9">
        <f>(F62/SUM(C62,F62))*SUM(E62,H62)</f>
        <v>5</v>
      </c>
      <c r="M62" s="9">
        <f>G62-K62</f>
        <v>0</v>
      </c>
      <c r="N62" s="10" t="e">
        <f>100*(M62/K62)</f>
        <v>#DIV/0!</v>
      </c>
      <c r="O62" s="4" t="str">
        <f>IF(AND(I62&gt;=5,J62&gt;=5,K62&gt;=5,L62&gt;=5),"eligible for chi-square test","not eligible for chi-square test")</f>
        <v>not eligible for chi-square test</v>
      </c>
      <c r="S62" s="6" t="str">
        <f>IF(O62="not eligible for chi-square test","not eligible for chi-square testing",IF(Q62&gt;=0.01,"test results not statistically significant",IF(M62&lt;=0,"test results statistically significant, minority NOT overrepresented in arrests",IF(M62&gt;0,"test results statistically significant, minority overrepresented in arrests"))))</f>
        <v>not eligible for chi-square testing</v>
      </c>
    </row>
    <row r="63" spans="1:19" x14ac:dyDescent="0.2">
      <c r="A63" s="6" t="s">
        <v>231</v>
      </c>
      <c r="B63" s="7" t="s">
        <v>232</v>
      </c>
      <c r="C63" s="8">
        <v>6</v>
      </c>
      <c r="D63" s="3">
        <v>0</v>
      </c>
      <c r="E63" s="3">
        <v>6</v>
      </c>
      <c r="F63" s="3">
        <v>0</v>
      </c>
      <c r="G63" s="3">
        <v>0</v>
      </c>
      <c r="H63" s="3">
        <v>0</v>
      </c>
      <c r="I63" s="9">
        <f>(C63/SUM(C63,F63))*SUM(D63,G63)</f>
        <v>0</v>
      </c>
      <c r="J63" s="9">
        <f>(C63/SUM(C63,F63))*SUM(E63,H63)</f>
        <v>6</v>
      </c>
      <c r="K63" s="9">
        <f>(F63/SUM(C63,F63))*SUM(D63,G63)</f>
        <v>0</v>
      </c>
      <c r="L63" s="9">
        <f>(F63/SUM(C63,F63))*SUM(E63,H63)</f>
        <v>0</v>
      </c>
      <c r="M63" s="9">
        <f>G63-K63</f>
        <v>0</v>
      </c>
      <c r="N63" s="10" t="e">
        <f>100*(M63/K63)</f>
        <v>#DIV/0!</v>
      </c>
      <c r="O63" s="4" t="str">
        <f>IF(AND(I63&gt;=5,J63&gt;=5,K63&gt;=5,L63&gt;=5),"eligible for chi-square test","not eligible for chi-square test")</f>
        <v>not eligible for chi-square test</v>
      </c>
      <c r="S63" s="6" t="str">
        <f>IF(O63="not eligible for chi-square test","not eligible for chi-square testing",IF(Q63&gt;=0.01,"test results not statistically significant",IF(M63&lt;=0,"test results statistically significant, minority NOT overrepresented in arrests",IF(M63&gt;0,"test results statistically significant, minority overrepresented in arrests"))))</f>
        <v>not eligible for chi-square testing</v>
      </c>
    </row>
    <row r="64" spans="1:19" x14ac:dyDescent="0.2">
      <c r="A64" s="6" t="s">
        <v>391</v>
      </c>
      <c r="B64" s="7" t="s">
        <v>392</v>
      </c>
      <c r="C64" s="8">
        <v>223</v>
      </c>
      <c r="D64" s="3">
        <v>0</v>
      </c>
      <c r="E64" s="3">
        <v>223</v>
      </c>
      <c r="F64" s="3">
        <v>51</v>
      </c>
      <c r="G64" s="3">
        <v>0</v>
      </c>
      <c r="H64" s="3">
        <v>51</v>
      </c>
      <c r="I64" s="9">
        <f>(C64/SUM(C64,F64))*SUM(D64,G64)</f>
        <v>0</v>
      </c>
      <c r="J64" s="9">
        <f>(C64/SUM(C64,F64))*SUM(E64,H64)</f>
        <v>223</v>
      </c>
      <c r="K64" s="9">
        <f>(F64/SUM(C64,F64))*SUM(D64,G64)</f>
        <v>0</v>
      </c>
      <c r="L64" s="9">
        <f>(F64/SUM(C64,F64))*SUM(E64,H64)</f>
        <v>51</v>
      </c>
      <c r="M64" s="9">
        <f>G64-K64</f>
        <v>0</v>
      </c>
      <c r="N64" s="10" t="e">
        <f>100*(M64/K64)</f>
        <v>#DIV/0!</v>
      </c>
      <c r="O64" s="4" t="str">
        <f>IF(AND(I64&gt;=5,J64&gt;=5,K64&gt;=5,L64&gt;=5),"eligible for chi-square test","not eligible for chi-square test")</f>
        <v>not eligible for chi-square test</v>
      </c>
      <c r="S64" s="6" t="str">
        <f>IF(O64="not eligible for chi-square test","not eligible for chi-square testing",IF(Q64&gt;=0.01,"test results not statistically significant",IF(M64&lt;=0,"test results statistically significant, minority NOT overrepresented in arrests",IF(M64&gt;0,"test results statistically significant, minority overrepresented in arrests"))))</f>
        <v>not eligible for chi-square testing</v>
      </c>
    </row>
    <row r="65" spans="1:19" x14ac:dyDescent="0.2">
      <c r="A65" s="6" t="s">
        <v>393</v>
      </c>
      <c r="B65" s="7" t="s">
        <v>394</v>
      </c>
      <c r="C65" s="8">
        <v>105</v>
      </c>
      <c r="D65" s="3">
        <v>0</v>
      </c>
      <c r="E65" s="3">
        <v>105</v>
      </c>
      <c r="F65" s="3">
        <v>24</v>
      </c>
      <c r="G65" s="3">
        <v>0</v>
      </c>
      <c r="H65" s="3">
        <v>24</v>
      </c>
      <c r="I65" s="9">
        <f>(C65/SUM(C65,F65))*SUM(D65,G65)</f>
        <v>0</v>
      </c>
      <c r="J65" s="9">
        <f>(C65/SUM(C65,F65))*SUM(E65,H65)</f>
        <v>105</v>
      </c>
      <c r="K65" s="9">
        <f>(F65/SUM(C65,F65))*SUM(D65,G65)</f>
        <v>0</v>
      </c>
      <c r="L65" s="9">
        <f>(F65/SUM(C65,F65))*SUM(E65,H65)</f>
        <v>24</v>
      </c>
      <c r="M65" s="9">
        <f>G65-K65</f>
        <v>0</v>
      </c>
      <c r="N65" s="10" t="e">
        <f>100*(M65/K65)</f>
        <v>#DIV/0!</v>
      </c>
      <c r="O65" s="4" t="str">
        <f>IF(AND(I65&gt;=5,J65&gt;=5,K65&gt;=5,L65&gt;=5),"eligible for chi-square test","not eligible for chi-square test")</f>
        <v>not eligible for chi-square test</v>
      </c>
      <c r="S65" s="6" t="str">
        <f>IF(O65="not eligible for chi-square test","not eligible for chi-square testing",IF(Q65&gt;=0.01,"test results not statistically significant",IF(M65&lt;=0,"test results statistically significant, minority NOT overrepresented in arrests",IF(M65&gt;0,"test results statistically significant, minority overrepresented in arrests"))))</f>
        <v>not eligible for chi-square testing</v>
      </c>
    </row>
    <row r="66" spans="1:19" x14ac:dyDescent="0.2">
      <c r="A66" s="6" t="s">
        <v>349</v>
      </c>
      <c r="B66" s="7" t="s">
        <v>350</v>
      </c>
      <c r="C66" s="8">
        <v>15</v>
      </c>
      <c r="D66" s="3">
        <v>0</v>
      </c>
      <c r="E66" s="3">
        <v>15</v>
      </c>
      <c r="F66" s="3">
        <v>0</v>
      </c>
      <c r="G66" s="3">
        <v>0</v>
      </c>
      <c r="H66" s="3">
        <v>0</v>
      </c>
      <c r="I66" s="9">
        <f>(C66/SUM(C66,F66))*SUM(D66,G66)</f>
        <v>0</v>
      </c>
      <c r="J66" s="9">
        <f>(C66/SUM(C66,F66))*SUM(E66,H66)</f>
        <v>15</v>
      </c>
      <c r="K66" s="9">
        <f>(F66/SUM(C66,F66))*SUM(D66,G66)</f>
        <v>0</v>
      </c>
      <c r="L66" s="9">
        <f>(F66/SUM(C66,F66))*SUM(E66,H66)</f>
        <v>0</v>
      </c>
      <c r="M66" s="9">
        <f>G66-K66</f>
        <v>0</v>
      </c>
      <c r="N66" s="10" t="e">
        <f>100*(M66/K66)</f>
        <v>#DIV/0!</v>
      </c>
      <c r="O66" s="4" t="str">
        <f>IF(AND(I66&gt;=5,J66&gt;=5,K66&gt;=5,L66&gt;=5),"eligible for chi-square test","not eligible for chi-square test")</f>
        <v>not eligible for chi-square test</v>
      </c>
      <c r="S66" s="6" t="str">
        <f>IF(O66="not eligible for chi-square test","not eligible for chi-square testing",IF(Q66&gt;=0.01,"test results not statistically significant",IF(M66&lt;=0,"test results statistically significant, minority NOT overrepresented in arrests",IF(M66&gt;0,"test results statistically significant, minority overrepresented in arrests"))))</f>
        <v>not eligible for chi-square testing</v>
      </c>
    </row>
    <row r="67" spans="1:19" x14ac:dyDescent="0.2">
      <c r="A67" s="6" t="s">
        <v>347</v>
      </c>
      <c r="B67" s="7" t="s">
        <v>348</v>
      </c>
      <c r="C67" s="8">
        <v>609</v>
      </c>
      <c r="D67" s="3">
        <v>0</v>
      </c>
      <c r="E67" s="3">
        <v>609</v>
      </c>
      <c r="F67" s="3">
        <v>66</v>
      </c>
      <c r="G67" s="3">
        <v>0</v>
      </c>
      <c r="H67" s="3">
        <v>66</v>
      </c>
      <c r="I67" s="9">
        <f>(C67/SUM(C67,F67))*SUM(D67,G67)</f>
        <v>0</v>
      </c>
      <c r="J67" s="9">
        <f>(C67/SUM(C67,F67))*SUM(E67,H67)</f>
        <v>609</v>
      </c>
      <c r="K67" s="9">
        <f>(F67/SUM(C67,F67))*SUM(D67,G67)</f>
        <v>0</v>
      </c>
      <c r="L67" s="9">
        <f>(F67/SUM(C67,F67))*SUM(E67,H67)</f>
        <v>66</v>
      </c>
      <c r="M67" s="9">
        <f>G67-K67</f>
        <v>0</v>
      </c>
      <c r="N67" s="10" t="e">
        <f>100*(M67/K67)</f>
        <v>#DIV/0!</v>
      </c>
      <c r="O67" s="4" t="str">
        <f>IF(AND(I67&gt;=5,J67&gt;=5,K67&gt;=5,L67&gt;=5),"eligible for chi-square test","not eligible for chi-square test")</f>
        <v>not eligible for chi-square test</v>
      </c>
      <c r="S67" s="6" t="str">
        <f>IF(O67="not eligible for chi-square test","not eligible for chi-square testing",IF(Q67&gt;=0.01,"test results not statistically significant",IF(M67&lt;=0,"test results statistically significant, minority NOT overrepresented in arrests",IF(M67&gt;0,"test results statistically significant, minority overrepresented in arrests"))))</f>
        <v>not eligible for chi-square testing</v>
      </c>
    </row>
    <row r="68" spans="1:19" x14ac:dyDescent="0.2">
      <c r="A68" s="6" t="s">
        <v>453</v>
      </c>
      <c r="B68" s="7" t="s">
        <v>454</v>
      </c>
      <c r="C68" s="8">
        <v>2162</v>
      </c>
      <c r="D68" s="3">
        <v>10</v>
      </c>
      <c r="E68" s="3">
        <v>2152</v>
      </c>
      <c r="F68" s="3">
        <v>74</v>
      </c>
      <c r="G68" s="3">
        <v>0</v>
      </c>
      <c r="H68" s="3">
        <v>74</v>
      </c>
      <c r="I68" s="9">
        <f>(C68/SUM(C68,F68))*SUM(D68,G68)</f>
        <v>9.6690518783542032</v>
      </c>
      <c r="J68" s="9">
        <f>(C68/SUM(C68,F68))*SUM(E68,H68)</f>
        <v>2152.3309481216456</v>
      </c>
      <c r="K68" s="9">
        <f>(F68/SUM(C68,F68))*SUM(D68,G68)</f>
        <v>0.33094812164579607</v>
      </c>
      <c r="L68" s="9">
        <f>(F68/SUM(C68,F68))*SUM(E68,H68)</f>
        <v>73.66905187835421</v>
      </c>
      <c r="M68" s="9">
        <f>G68-K68</f>
        <v>-0.33094812164579607</v>
      </c>
      <c r="N68" s="10">
        <f>100*(M68/K68)</f>
        <v>-100</v>
      </c>
      <c r="O68" s="4" t="str">
        <f>IF(AND(I68&gt;=5,J68&gt;=5,K68&gt;=5,L68&gt;=5),"eligible for chi-square test","not eligible for chi-square test")</f>
        <v>not eligible for chi-square test</v>
      </c>
      <c r="S68" s="6" t="str">
        <f>IF(O68="not eligible for chi-square test","not eligible for chi-square testing",IF(Q68&gt;=0.01,"test results not statistically significant",IF(M68&lt;=0,"test results statistically significant, minority NOT overrepresented in arrests",IF(M68&gt;0,"test results statistically significant, minority overrepresented in arrests"))))</f>
        <v>not eligible for chi-square testing</v>
      </c>
    </row>
    <row r="69" spans="1:19" x14ac:dyDescent="0.2">
      <c r="A69" s="6" t="s">
        <v>51</v>
      </c>
      <c r="B69" s="7" t="s">
        <v>52</v>
      </c>
      <c r="C69" s="8">
        <v>52</v>
      </c>
      <c r="D69" s="3">
        <v>0</v>
      </c>
      <c r="E69" s="3">
        <v>52</v>
      </c>
      <c r="F69" s="3">
        <v>13</v>
      </c>
      <c r="G69" s="3">
        <v>0</v>
      </c>
      <c r="H69" s="3">
        <v>13</v>
      </c>
      <c r="I69" s="9">
        <f>(C69/SUM(C69,F69))*SUM(D69,G69)</f>
        <v>0</v>
      </c>
      <c r="J69" s="9">
        <f>(C69/SUM(C69,F69))*SUM(E69,H69)</f>
        <v>52</v>
      </c>
      <c r="K69" s="9">
        <f>(F69/SUM(C69,F69))*SUM(D69,G69)</f>
        <v>0</v>
      </c>
      <c r="L69" s="9">
        <f>(F69/SUM(C69,F69))*SUM(E69,H69)</f>
        <v>13</v>
      </c>
      <c r="M69" s="9">
        <f>G69-K69</f>
        <v>0</v>
      </c>
      <c r="N69" s="10" t="e">
        <f>100*(M69/K69)</f>
        <v>#DIV/0!</v>
      </c>
      <c r="O69" s="4" t="str">
        <f>IF(AND(I69&gt;=5,J69&gt;=5,K69&gt;=5,L69&gt;=5),"eligible for chi-square test","not eligible for chi-square test")</f>
        <v>not eligible for chi-square test</v>
      </c>
      <c r="S69" s="6" t="str">
        <f>IF(O69="not eligible for chi-square test","not eligible for chi-square testing",IF(Q69&gt;=0.01,"test results not statistically significant",IF(M69&lt;=0,"test results statistically significant, minority NOT overrepresented in arrests",IF(M69&gt;0,"test results statistically significant, minority overrepresented in arrests"))))</f>
        <v>not eligible for chi-square testing</v>
      </c>
    </row>
    <row r="70" spans="1:19" x14ac:dyDescent="0.2">
      <c r="A70" s="6" t="s">
        <v>65</v>
      </c>
      <c r="B70" s="7" t="s">
        <v>66</v>
      </c>
      <c r="C70" s="8">
        <v>262</v>
      </c>
      <c r="D70" s="3">
        <v>2</v>
      </c>
      <c r="E70" s="3">
        <v>260</v>
      </c>
      <c r="F70" s="3">
        <v>25</v>
      </c>
      <c r="G70" s="3">
        <v>0</v>
      </c>
      <c r="H70" s="3">
        <v>25</v>
      </c>
      <c r="I70" s="9">
        <f>(C70/SUM(C70,F70))*SUM(D70,G70)</f>
        <v>1.8257839721254356</v>
      </c>
      <c r="J70" s="9">
        <f>(C70/SUM(C70,F70))*SUM(E70,H70)</f>
        <v>260.17421602787459</v>
      </c>
      <c r="K70" s="9">
        <f>(F70/SUM(C70,F70))*SUM(D70,G70)</f>
        <v>0.17421602787456447</v>
      </c>
      <c r="L70" s="9">
        <f>(F70/SUM(C70,F70))*SUM(E70,H70)</f>
        <v>24.825783972125436</v>
      </c>
      <c r="M70" s="9">
        <f>G70-K70</f>
        <v>-0.17421602787456447</v>
      </c>
      <c r="N70" s="10">
        <f>100*(M70/K70)</f>
        <v>-100</v>
      </c>
      <c r="O70" s="4" t="str">
        <f>IF(AND(I70&gt;=5,J70&gt;=5,K70&gt;=5,L70&gt;=5),"eligible for chi-square test","not eligible for chi-square test")</f>
        <v>not eligible for chi-square test</v>
      </c>
      <c r="S70" s="6" t="str">
        <f>IF(O70="not eligible for chi-square test","not eligible for chi-square testing",IF(Q70&gt;=0.01,"test results not statistically significant",IF(M70&lt;=0,"test results statistically significant, minority NOT overrepresented in arrests",IF(M70&gt;0,"test results statistically significant, minority overrepresented in arrests"))))</f>
        <v>not eligible for chi-square testing</v>
      </c>
    </row>
    <row r="71" spans="1:19" x14ac:dyDescent="0.2">
      <c r="A71" s="6" t="s">
        <v>47</v>
      </c>
      <c r="B71" s="7" t="s">
        <v>48</v>
      </c>
      <c r="C71" s="8">
        <v>8114</v>
      </c>
      <c r="D71" s="3">
        <v>12</v>
      </c>
      <c r="E71" s="3">
        <v>8102</v>
      </c>
      <c r="F71" s="3">
        <v>2090</v>
      </c>
      <c r="G71" s="3">
        <v>7</v>
      </c>
      <c r="H71" s="3">
        <v>2083</v>
      </c>
      <c r="I71" s="9">
        <f>(C71/SUM(C71,F71))*SUM(D71,G71)</f>
        <v>15.108388867110937</v>
      </c>
      <c r="J71" s="9">
        <f>(C71/SUM(C71,F71))*SUM(E71,H71)</f>
        <v>8098.8916111328899</v>
      </c>
      <c r="K71" s="9">
        <f>(F71/SUM(C71,F71))*SUM(D71,G71)</f>
        <v>3.891611132889063</v>
      </c>
      <c r="L71" s="9">
        <f>(F71/SUM(C71,F71))*SUM(E71,H71)</f>
        <v>2086.108388867111</v>
      </c>
      <c r="M71" s="9">
        <f>G71-K71</f>
        <v>3.108388867110937</v>
      </c>
      <c r="N71" s="10">
        <f>100*(M71/K71)</f>
        <v>79.874087131704869</v>
      </c>
      <c r="O71" s="4" t="str">
        <f>IF(AND(I71&gt;=5,J71&gt;=5,K71&gt;=5,L71&gt;=5),"eligible for chi-square test","not eligible for chi-square test")</f>
        <v>not eligible for chi-square test</v>
      </c>
      <c r="S71" s="6" t="str">
        <f>IF(O71="not eligible for chi-square test","not eligible for chi-square testing",IF(Q71&gt;=0.01,"test results not statistically significant",IF(M71&lt;=0,"test results statistically significant, minority NOT overrepresented in arrests",IF(M71&gt;0,"test results statistically significant, minority overrepresented in arrests"))))</f>
        <v>not eligible for chi-square testing</v>
      </c>
    </row>
    <row r="72" spans="1:19" x14ac:dyDescent="0.2">
      <c r="A72" s="6" t="s">
        <v>53</v>
      </c>
      <c r="B72" s="7" t="s">
        <v>54</v>
      </c>
      <c r="C72" s="8">
        <v>1426</v>
      </c>
      <c r="D72" s="3">
        <v>31</v>
      </c>
      <c r="E72" s="3">
        <v>1395</v>
      </c>
      <c r="F72" s="3">
        <v>0</v>
      </c>
      <c r="G72" s="3">
        <v>0</v>
      </c>
      <c r="H72" s="3">
        <v>0</v>
      </c>
      <c r="I72" s="9">
        <f>(C72/SUM(C72,F72))*SUM(D72,G72)</f>
        <v>31</v>
      </c>
      <c r="J72" s="9">
        <f>(C72/SUM(C72,F72))*SUM(E72,H72)</f>
        <v>1395</v>
      </c>
      <c r="K72" s="9">
        <f>(F72/SUM(C72,F72))*SUM(D72,G72)</f>
        <v>0</v>
      </c>
      <c r="L72" s="9">
        <f>(F72/SUM(C72,F72))*SUM(E72,H72)</f>
        <v>0</v>
      </c>
      <c r="M72" s="9">
        <f>G72-K72</f>
        <v>0</v>
      </c>
      <c r="N72" s="10" t="e">
        <f>100*(M72/K72)</f>
        <v>#DIV/0!</v>
      </c>
      <c r="O72" s="4" t="str">
        <f>IF(AND(I72&gt;=5,J72&gt;=5,K72&gt;=5,L72&gt;=5),"eligible for chi-square test","not eligible for chi-square test")</f>
        <v>not eligible for chi-square test</v>
      </c>
      <c r="S72" s="6" t="str">
        <f>IF(O72="not eligible for chi-square test","not eligible for chi-square testing",IF(Q72&gt;=0.01,"test results not statistically significant",IF(M72&lt;=0,"test results statistically significant, minority NOT overrepresented in arrests",IF(M72&gt;0,"test results statistically significant, minority overrepresented in arrests"))))</f>
        <v>not eligible for chi-square testing</v>
      </c>
    </row>
    <row r="73" spans="1:19" x14ac:dyDescent="0.2">
      <c r="A73" s="6" t="s">
        <v>57</v>
      </c>
      <c r="B73" s="7" t="s">
        <v>58</v>
      </c>
      <c r="C73" s="8">
        <v>633</v>
      </c>
      <c r="D73" s="3">
        <v>11</v>
      </c>
      <c r="E73" s="3">
        <v>622</v>
      </c>
      <c r="F73" s="3">
        <v>23</v>
      </c>
      <c r="G73" s="3">
        <v>0</v>
      </c>
      <c r="H73" s="3">
        <v>23</v>
      </c>
      <c r="I73" s="9">
        <f>(C73/SUM(C73,F73))*SUM(D73,G73)</f>
        <v>10.614329268292684</v>
      </c>
      <c r="J73" s="9">
        <f>(C73/SUM(C73,F73))*SUM(E73,H73)</f>
        <v>622.38567073170736</v>
      </c>
      <c r="K73" s="9">
        <f>(F73/SUM(C73,F73))*SUM(D73,G73)</f>
        <v>0.38567073170731714</v>
      </c>
      <c r="L73" s="9">
        <f>(F73/SUM(C73,F73))*SUM(E73,H73)</f>
        <v>22.614329268292686</v>
      </c>
      <c r="M73" s="9">
        <f>G73-K73</f>
        <v>-0.38567073170731714</v>
      </c>
      <c r="N73" s="10">
        <f>100*(M73/K73)</f>
        <v>-100</v>
      </c>
      <c r="O73" s="4" t="str">
        <f>IF(AND(I73&gt;=5,J73&gt;=5,K73&gt;=5,L73&gt;=5),"eligible for chi-square test","not eligible for chi-square test")</f>
        <v>not eligible for chi-square test</v>
      </c>
      <c r="S73" s="6" t="str">
        <f>IF(O73="not eligible for chi-square test","not eligible for chi-square testing",IF(Q73&gt;=0.01,"test results not statistically significant",IF(M73&lt;=0,"test results statistically significant, minority NOT overrepresented in arrests",IF(M73&gt;0,"test results statistically significant, minority overrepresented in arrests"))))</f>
        <v>not eligible for chi-square testing</v>
      </c>
    </row>
    <row r="74" spans="1:19" x14ac:dyDescent="0.2">
      <c r="A74" s="6" t="s">
        <v>455</v>
      </c>
      <c r="B74" s="7" t="s">
        <v>456</v>
      </c>
      <c r="C74" s="8">
        <v>343</v>
      </c>
      <c r="D74" s="3">
        <v>2</v>
      </c>
      <c r="E74" s="3">
        <v>341</v>
      </c>
      <c r="F74" s="3">
        <v>5</v>
      </c>
      <c r="G74" s="3">
        <v>0</v>
      </c>
      <c r="H74" s="3">
        <v>5</v>
      </c>
      <c r="I74" s="9">
        <f>(C74/SUM(C74,F74))*SUM(D74,G74)</f>
        <v>1.9712643678160919</v>
      </c>
      <c r="J74" s="9">
        <f>(C74/SUM(C74,F74))*SUM(E74,H74)</f>
        <v>341.0287356321839</v>
      </c>
      <c r="K74" s="9">
        <f>(F74/SUM(C74,F74))*SUM(D74,G74)</f>
        <v>2.8735632183908046E-2</v>
      </c>
      <c r="L74" s="9">
        <f>(F74/SUM(C74,F74))*SUM(E74,H74)</f>
        <v>4.9712643678160919</v>
      </c>
      <c r="M74" s="9">
        <f>G74-K74</f>
        <v>-2.8735632183908046E-2</v>
      </c>
      <c r="N74" s="10">
        <f>100*(M74/K74)</f>
        <v>-100</v>
      </c>
      <c r="O74" s="4" t="str">
        <f>IF(AND(I74&gt;=5,J74&gt;=5,K74&gt;=5,L74&gt;=5),"eligible for chi-square test","not eligible for chi-square test")</f>
        <v>not eligible for chi-square test</v>
      </c>
      <c r="S74" s="6" t="str">
        <f>IF(O74="not eligible for chi-square test","not eligible for chi-square testing",IF(Q74&gt;=0.01,"test results not statistically significant",IF(M74&lt;=0,"test results statistically significant, minority NOT overrepresented in arrests",IF(M74&gt;0,"test results statistically significant, minority overrepresented in arrests"))))</f>
        <v>not eligible for chi-square testing</v>
      </c>
    </row>
    <row r="75" spans="1:19" x14ac:dyDescent="0.2">
      <c r="A75" s="6" t="s">
        <v>271</v>
      </c>
      <c r="B75" s="7" t="s">
        <v>272</v>
      </c>
      <c r="C75" s="8">
        <v>341</v>
      </c>
      <c r="D75" s="3">
        <v>0</v>
      </c>
      <c r="E75" s="3">
        <v>341</v>
      </c>
      <c r="F75" s="3">
        <v>44</v>
      </c>
      <c r="G75" s="3">
        <v>0</v>
      </c>
      <c r="H75" s="3">
        <v>44</v>
      </c>
      <c r="I75" s="9">
        <f>(C75/SUM(C75,F75))*SUM(D75,G75)</f>
        <v>0</v>
      </c>
      <c r="J75" s="9">
        <f>(C75/SUM(C75,F75))*SUM(E75,H75)</f>
        <v>341</v>
      </c>
      <c r="K75" s="9">
        <f>(F75/SUM(C75,F75))*SUM(D75,G75)</f>
        <v>0</v>
      </c>
      <c r="L75" s="9">
        <f>(F75/SUM(C75,F75))*SUM(E75,H75)</f>
        <v>44</v>
      </c>
      <c r="M75" s="9">
        <f>G75-K75</f>
        <v>0</v>
      </c>
      <c r="N75" s="10" t="e">
        <f>100*(M75/K75)</f>
        <v>#DIV/0!</v>
      </c>
      <c r="O75" s="4" t="str">
        <f>IF(AND(I75&gt;=5,J75&gt;=5,K75&gt;=5,L75&gt;=5),"eligible for chi-square test","not eligible for chi-square test")</f>
        <v>not eligible for chi-square test</v>
      </c>
      <c r="S75" s="6" t="str">
        <f>IF(O75="not eligible for chi-square test","not eligible for chi-square testing",IF(Q75&gt;=0.01,"test results not statistically significant",IF(M75&lt;=0,"test results statistically significant, minority NOT overrepresented in arrests",IF(M75&gt;0,"test results statistically significant, minority overrepresented in arrests"))))</f>
        <v>not eligible for chi-square testing</v>
      </c>
    </row>
    <row r="76" spans="1:19" x14ac:dyDescent="0.2">
      <c r="A76" s="6" t="s">
        <v>61</v>
      </c>
      <c r="B76" s="7" t="s">
        <v>62</v>
      </c>
      <c r="C76" s="8">
        <v>3</v>
      </c>
      <c r="D76" s="3">
        <v>0</v>
      </c>
      <c r="E76" s="3">
        <v>3</v>
      </c>
      <c r="F76" s="3">
        <v>0</v>
      </c>
      <c r="G76" s="3">
        <v>0</v>
      </c>
      <c r="H76" s="3">
        <v>0</v>
      </c>
      <c r="I76" s="9">
        <f>(C76/SUM(C76,F76))*SUM(D76,G76)</f>
        <v>0</v>
      </c>
      <c r="J76" s="9">
        <f>(C76/SUM(C76,F76))*SUM(E76,H76)</f>
        <v>3</v>
      </c>
      <c r="K76" s="9">
        <f>(F76/SUM(C76,F76))*SUM(D76,G76)</f>
        <v>0</v>
      </c>
      <c r="L76" s="9">
        <f>(F76/SUM(C76,F76))*SUM(E76,H76)</f>
        <v>0</v>
      </c>
      <c r="M76" s="9">
        <f>G76-K76</f>
        <v>0</v>
      </c>
      <c r="N76" s="10" t="e">
        <f>100*(M76/K76)</f>
        <v>#DIV/0!</v>
      </c>
      <c r="O76" s="4" t="str">
        <f>IF(AND(I76&gt;=5,J76&gt;=5,K76&gt;=5,L76&gt;=5),"eligible for chi-square test","not eligible for chi-square test")</f>
        <v>not eligible for chi-square test</v>
      </c>
      <c r="S76" s="6" t="str">
        <f>IF(O76="not eligible for chi-square test","not eligible for chi-square testing",IF(Q76&gt;=0.01,"test results not statistically significant",IF(M76&lt;=0,"test results statistically significant, minority NOT overrepresented in arrests",IF(M76&gt;0,"test results statistically significant, minority overrepresented in arrests"))))</f>
        <v>not eligible for chi-square testing</v>
      </c>
    </row>
    <row r="77" spans="1:19" x14ac:dyDescent="0.2">
      <c r="A77" s="6" t="s">
        <v>59</v>
      </c>
      <c r="B77" s="7" t="s">
        <v>60</v>
      </c>
      <c r="C77" s="8">
        <v>1583</v>
      </c>
      <c r="D77" s="3">
        <v>11</v>
      </c>
      <c r="E77" s="3">
        <v>1572</v>
      </c>
      <c r="F77" s="3">
        <v>77</v>
      </c>
      <c r="G77" s="3">
        <v>0</v>
      </c>
      <c r="H77" s="3">
        <v>77</v>
      </c>
      <c r="I77" s="9">
        <f>(C77/SUM(C77,F77))*SUM(D77,G77)</f>
        <v>10.489759036144578</v>
      </c>
      <c r="J77" s="9">
        <f>(C77/SUM(C77,F77))*SUM(E77,H77)</f>
        <v>1572.5102409638553</v>
      </c>
      <c r="K77" s="9">
        <f>(F77/SUM(C77,F77))*SUM(D77,G77)</f>
        <v>0.51024096385542173</v>
      </c>
      <c r="L77" s="9">
        <f>(F77/SUM(C77,F77))*SUM(E77,H77)</f>
        <v>76.489759036144576</v>
      </c>
      <c r="M77" s="9">
        <f>G77-K77</f>
        <v>-0.51024096385542173</v>
      </c>
      <c r="N77" s="10">
        <f>100*(M77/K77)</f>
        <v>-100</v>
      </c>
      <c r="O77" s="4" t="str">
        <f>IF(AND(I77&gt;=5,J77&gt;=5,K77&gt;=5,L77&gt;=5),"eligible for chi-square test","not eligible for chi-square test")</f>
        <v>not eligible for chi-square test</v>
      </c>
      <c r="S77" s="6" t="str">
        <f>IF(O77="not eligible for chi-square test","not eligible for chi-square testing",IF(Q77&gt;=0.01,"test results not statistically significant",IF(M77&lt;=0,"test results statistically significant, minority NOT overrepresented in arrests",IF(M77&gt;0,"test results statistically significant, minority overrepresented in arrests"))))</f>
        <v>not eligible for chi-square testing</v>
      </c>
    </row>
    <row r="78" spans="1:19" x14ac:dyDescent="0.2">
      <c r="A78" s="6" t="s">
        <v>259</v>
      </c>
      <c r="B78" s="7" t="s">
        <v>260</v>
      </c>
      <c r="C78" s="8">
        <v>90</v>
      </c>
      <c r="D78" s="3">
        <v>3</v>
      </c>
      <c r="E78" s="3">
        <v>87</v>
      </c>
      <c r="F78" s="3">
        <v>17</v>
      </c>
      <c r="G78" s="3">
        <v>0</v>
      </c>
      <c r="H78" s="3">
        <v>17</v>
      </c>
      <c r="I78" s="9">
        <f>(C78/SUM(C78,F78))*SUM(D78,G78)</f>
        <v>2.5233644859813085</v>
      </c>
      <c r="J78" s="9">
        <f>(C78/SUM(C78,F78))*SUM(E78,H78)</f>
        <v>87.476635514018696</v>
      </c>
      <c r="K78" s="9">
        <f>(F78/SUM(C78,F78))*SUM(D78,G78)</f>
        <v>0.47663551401869153</v>
      </c>
      <c r="L78" s="9">
        <f>(F78/SUM(C78,F78))*SUM(E78,H78)</f>
        <v>16.523364485981308</v>
      </c>
      <c r="M78" s="9">
        <f>G78-K78</f>
        <v>-0.47663551401869153</v>
      </c>
      <c r="N78" s="10">
        <f>100*(M78/K78)</f>
        <v>-100</v>
      </c>
      <c r="O78" s="4" t="str">
        <f>IF(AND(I78&gt;=5,J78&gt;=5,K78&gt;=5,L78&gt;=5),"eligible for chi-square test","not eligible for chi-square test")</f>
        <v>not eligible for chi-square test</v>
      </c>
      <c r="S78" s="6" t="str">
        <f>IF(O78="not eligible for chi-square test","not eligible for chi-square testing",IF(Q78&gt;=0.01,"test results not statistically significant",IF(M78&lt;=0,"test results statistically significant, minority NOT overrepresented in arrests",IF(M78&gt;0,"test results statistically significant, minority overrepresented in arrests"))))</f>
        <v>not eligible for chi-square testing</v>
      </c>
    </row>
    <row r="79" spans="1:19" x14ac:dyDescent="0.2">
      <c r="A79" s="6" t="s">
        <v>67</v>
      </c>
      <c r="B79" s="7" t="s">
        <v>68</v>
      </c>
      <c r="C79" s="8">
        <v>2668</v>
      </c>
      <c r="D79" s="3">
        <v>5</v>
      </c>
      <c r="E79" s="3">
        <v>2663</v>
      </c>
      <c r="F79" s="3">
        <v>298</v>
      </c>
      <c r="G79" s="3">
        <v>1</v>
      </c>
      <c r="H79" s="3">
        <v>297</v>
      </c>
      <c r="I79" s="9">
        <f>(C79/SUM(C79,F79))*SUM(D79,G79)</f>
        <v>5.3971679028995281</v>
      </c>
      <c r="J79" s="9">
        <f>(C79/SUM(C79,F79))*SUM(E79,H79)</f>
        <v>2662.6028320971004</v>
      </c>
      <c r="K79" s="9">
        <f>(F79/SUM(C79,F79))*SUM(D79,G79)</f>
        <v>0.60283209710047203</v>
      </c>
      <c r="L79" s="9">
        <f>(F79/SUM(C79,F79))*SUM(E79,H79)</f>
        <v>297.39716790289953</v>
      </c>
      <c r="M79" s="9">
        <f>G79-K79</f>
        <v>0.39716790289952797</v>
      </c>
      <c r="N79" s="10">
        <f>100*(M79/K79)</f>
        <v>65.883668903803127</v>
      </c>
      <c r="O79" s="4" t="str">
        <f>IF(AND(I79&gt;=5,J79&gt;=5,K79&gt;=5,L79&gt;=5),"eligible for chi-square test","not eligible for chi-square test")</f>
        <v>not eligible for chi-square test</v>
      </c>
      <c r="S79" s="6" t="str">
        <f>IF(O79="not eligible for chi-square test","not eligible for chi-square testing",IF(Q79&gt;=0.01,"test results not statistically significant",IF(M79&lt;=0,"test results statistically significant, minority NOT overrepresented in arrests",IF(M79&gt;0,"test results statistically significant, minority overrepresented in arrests"))))</f>
        <v>not eligible for chi-square testing</v>
      </c>
    </row>
    <row r="80" spans="1:19" x14ac:dyDescent="0.2">
      <c r="A80" s="6" t="s">
        <v>411</v>
      </c>
      <c r="B80" s="7" t="s">
        <v>412</v>
      </c>
      <c r="C80" s="8">
        <v>118</v>
      </c>
      <c r="D80" s="3">
        <v>0</v>
      </c>
      <c r="E80" s="3">
        <v>118</v>
      </c>
      <c r="F80" s="3">
        <v>0</v>
      </c>
      <c r="G80" s="3">
        <v>0</v>
      </c>
      <c r="H80" s="3">
        <v>0</v>
      </c>
      <c r="I80" s="9">
        <f>(C80/SUM(C80,F80))*SUM(D80,G80)</f>
        <v>0</v>
      </c>
      <c r="J80" s="9">
        <f>(C80/SUM(C80,F80))*SUM(E80,H80)</f>
        <v>118</v>
      </c>
      <c r="K80" s="9">
        <f>(F80/SUM(C80,F80))*SUM(D80,G80)</f>
        <v>0</v>
      </c>
      <c r="L80" s="9">
        <f>(F80/SUM(C80,F80))*SUM(E80,H80)</f>
        <v>0</v>
      </c>
      <c r="M80" s="9">
        <f>G80-K80</f>
        <v>0</v>
      </c>
      <c r="N80" s="10" t="e">
        <f>100*(M80/K80)</f>
        <v>#DIV/0!</v>
      </c>
      <c r="O80" s="4" t="str">
        <f>IF(AND(I80&gt;=5,J80&gt;=5,K80&gt;=5,L80&gt;=5),"eligible for chi-square test","not eligible for chi-square test")</f>
        <v>not eligible for chi-square test</v>
      </c>
      <c r="S80" s="6" t="str">
        <f>IF(O80="not eligible for chi-square test","not eligible for chi-square testing",IF(Q80&gt;=0.01,"test results not statistically significant",IF(M80&lt;=0,"test results statistically significant, minority NOT overrepresented in arrests",IF(M80&gt;0,"test results statistically significant, minority overrepresented in arrests"))))</f>
        <v>not eligible for chi-square testing</v>
      </c>
    </row>
    <row r="81" spans="1:19" x14ac:dyDescent="0.2">
      <c r="A81" s="6" t="s">
        <v>501</v>
      </c>
      <c r="B81" s="7" t="s">
        <v>502</v>
      </c>
      <c r="C81" s="8">
        <v>3</v>
      </c>
      <c r="D81" s="3">
        <v>0</v>
      </c>
      <c r="E81" s="3">
        <v>3</v>
      </c>
      <c r="F81" s="3">
        <v>0</v>
      </c>
      <c r="G81" s="3">
        <v>0</v>
      </c>
      <c r="H81" s="3">
        <v>0</v>
      </c>
      <c r="I81" s="9">
        <f>(C81/SUM(C81,F81))*SUM(D81,G81)</f>
        <v>0</v>
      </c>
      <c r="J81" s="9">
        <f>(C81/SUM(C81,F81))*SUM(E81,H81)</f>
        <v>3</v>
      </c>
      <c r="K81" s="9">
        <f>(F81/SUM(C81,F81))*SUM(D81,G81)</f>
        <v>0</v>
      </c>
      <c r="L81" s="9">
        <f>(F81/SUM(C81,F81))*SUM(E81,H81)</f>
        <v>0</v>
      </c>
      <c r="M81" s="9">
        <f>G81-K81</f>
        <v>0</v>
      </c>
      <c r="N81" s="10" t="e">
        <f>100*(M81/K81)</f>
        <v>#DIV/0!</v>
      </c>
      <c r="O81" s="4" t="str">
        <f>IF(AND(I81&gt;=5,J81&gt;=5,K81&gt;=5,L81&gt;=5),"eligible for chi-square test","not eligible for chi-square test")</f>
        <v>not eligible for chi-square test</v>
      </c>
      <c r="S81" s="6" t="str">
        <f>IF(O81="not eligible for chi-square test","not eligible for chi-square testing",IF(Q81&gt;=0.01,"test results not statistically significant",IF(M81&lt;=0,"test results statistically significant, minority NOT overrepresented in arrests",IF(M81&gt;0,"test results statistically significant, minority overrepresented in arrests"))))</f>
        <v>not eligible for chi-square testing</v>
      </c>
    </row>
    <row r="82" spans="1:19" x14ac:dyDescent="0.2">
      <c r="A82" s="6" t="s">
        <v>75</v>
      </c>
      <c r="B82" s="7" t="s">
        <v>76</v>
      </c>
      <c r="C82" s="8">
        <v>524</v>
      </c>
      <c r="D82" s="3">
        <v>5</v>
      </c>
      <c r="E82" s="3">
        <v>519</v>
      </c>
      <c r="F82" s="3">
        <v>161</v>
      </c>
      <c r="G82" s="3">
        <v>5</v>
      </c>
      <c r="H82" s="3">
        <v>156</v>
      </c>
      <c r="I82" s="9">
        <f>(C82/SUM(C82,F82))*SUM(D82,G82)</f>
        <v>7.6496350364963508</v>
      </c>
      <c r="J82" s="9">
        <f>(C82/SUM(C82,F82))*SUM(E82,H82)</f>
        <v>516.35036496350369</v>
      </c>
      <c r="K82" s="9">
        <f>(F82/SUM(C82,F82))*SUM(D82,G82)</f>
        <v>2.3503649635036497</v>
      </c>
      <c r="L82" s="9">
        <f>(F82/SUM(C82,F82))*SUM(E82,H82)</f>
        <v>158.64963503649636</v>
      </c>
      <c r="M82" s="9">
        <f>G82-K82</f>
        <v>2.6496350364963503</v>
      </c>
      <c r="N82" s="10">
        <f>100*(M82/K82)</f>
        <v>112.73291925465838</v>
      </c>
      <c r="O82" s="4" t="str">
        <f>IF(AND(I82&gt;=5,J82&gt;=5,K82&gt;=5,L82&gt;=5),"eligible for chi-square test","not eligible for chi-square test")</f>
        <v>not eligible for chi-square test</v>
      </c>
      <c r="S82" s="6" t="str">
        <f>IF(O82="not eligible for chi-square test","not eligible for chi-square testing",IF(Q82&gt;=0.01,"test results not statistically significant",IF(M82&lt;=0,"test results statistically significant, minority NOT overrepresented in arrests",IF(M82&gt;0,"test results statistically significant, minority overrepresented in arrests"))))</f>
        <v>not eligible for chi-square testing</v>
      </c>
    </row>
    <row r="83" spans="1:19" x14ac:dyDescent="0.2">
      <c r="A83" s="6" t="s">
        <v>605</v>
      </c>
      <c r="B83" s="7" t="s">
        <v>606</v>
      </c>
      <c r="C83" s="8">
        <v>0</v>
      </c>
      <c r="D83" s="3">
        <v>0</v>
      </c>
      <c r="E83" s="3">
        <v>0</v>
      </c>
      <c r="F83" s="3">
        <v>0</v>
      </c>
      <c r="G83" s="3">
        <v>0</v>
      </c>
      <c r="H83" s="3">
        <v>0</v>
      </c>
      <c r="I83" s="9" t="e">
        <f>(C83/SUM(C83,F83))*SUM(D83,G83)</f>
        <v>#DIV/0!</v>
      </c>
      <c r="J83" s="9" t="e">
        <f>(C83/SUM(C83,F83))*SUM(E83,H83)</f>
        <v>#DIV/0!</v>
      </c>
      <c r="K83" s="9" t="e">
        <f>(F83/SUM(C83,F83))*SUM(D83,G83)</f>
        <v>#DIV/0!</v>
      </c>
      <c r="L83" s="9" t="e">
        <f>(F83/SUM(C83,F83))*SUM(E83,H83)</f>
        <v>#DIV/0!</v>
      </c>
      <c r="M83" s="9" t="e">
        <f>G83-K83</f>
        <v>#DIV/0!</v>
      </c>
      <c r="N83" s="10" t="e">
        <f>100*(M83/K83)</f>
        <v>#DIV/0!</v>
      </c>
      <c r="O83" s="4" t="e">
        <f>IF(AND(I83&gt;=5,J83&gt;=5,K83&gt;=5,L83&gt;=5),"eligible for chi-square test","not eligible for chi-square test")</f>
        <v>#DIV/0!</v>
      </c>
      <c r="S83" s="6" t="e">
        <f>IF(O83="not eligible for chi-square test","not eligible for chi-square testing",IF(Q83&gt;=0.01,"test results not statistically significant",IF(M83&lt;=0,"test results statistically significant, minority NOT overrepresented in arrests",IF(M83&gt;0,"test results statistically significant, minority overrepresented in arrests"))))</f>
        <v>#DIV/0!</v>
      </c>
    </row>
    <row r="84" spans="1:19" x14ac:dyDescent="0.2">
      <c r="A84" s="6" t="s">
        <v>457</v>
      </c>
      <c r="B84" s="7" t="s">
        <v>458</v>
      </c>
      <c r="C84" s="8">
        <v>1364</v>
      </c>
      <c r="D84" s="3">
        <v>2</v>
      </c>
      <c r="E84" s="3">
        <v>1362</v>
      </c>
      <c r="F84" s="3">
        <v>198</v>
      </c>
      <c r="G84" s="3">
        <v>0</v>
      </c>
      <c r="H84" s="3">
        <v>198</v>
      </c>
      <c r="I84" s="9">
        <f>(C84/SUM(C84,F84))*SUM(D84,G84)</f>
        <v>1.7464788732394365</v>
      </c>
      <c r="J84" s="9">
        <f>(C84/SUM(C84,F84))*SUM(E84,H84)</f>
        <v>1362.2535211267605</v>
      </c>
      <c r="K84" s="9">
        <f>(F84/SUM(C84,F84))*SUM(D84,G84)</f>
        <v>0.25352112676056338</v>
      </c>
      <c r="L84" s="9">
        <f>(F84/SUM(C84,F84))*SUM(E84,H84)</f>
        <v>197.74647887323943</v>
      </c>
      <c r="M84" s="9">
        <f>G84-K84</f>
        <v>-0.25352112676056338</v>
      </c>
      <c r="N84" s="10">
        <f>100*(M84/K84)</f>
        <v>-100</v>
      </c>
      <c r="O84" s="4" t="str">
        <f>IF(AND(I84&gt;=5,J84&gt;=5,K84&gt;=5,L84&gt;=5),"eligible for chi-square test","not eligible for chi-square test")</f>
        <v>not eligible for chi-square test</v>
      </c>
      <c r="S84" s="6" t="str">
        <f>IF(O84="not eligible for chi-square test","not eligible for chi-square testing",IF(Q84&gt;=0.01,"test results not statistically significant",IF(M84&lt;=0,"test results statistically significant, minority NOT overrepresented in arrests",IF(M84&gt;0,"test results statistically significant, minority overrepresented in arrests"))))</f>
        <v>not eligible for chi-square testing</v>
      </c>
    </row>
    <row r="85" spans="1:19" x14ac:dyDescent="0.2">
      <c r="A85" s="6" t="s">
        <v>233</v>
      </c>
      <c r="B85" s="7" t="s">
        <v>234</v>
      </c>
      <c r="C85" s="8">
        <v>702</v>
      </c>
      <c r="D85" s="3">
        <v>4</v>
      </c>
      <c r="E85" s="3">
        <v>698</v>
      </c>
      <c r="F85" s="3">
        <v>129</v>
      </c>
      <c r="G85" s="3">
        <v>2</v>
      </c>
      <c r="H85" s="3">
        <v>127</v>
      </c>
      <c r="I85" s="9">
        <f>(C85/SUM(C85,F85))*SUM(D85,G85)</f>
        <v>5.0685920577617329</v>
      </c>
      <c r="J85" s="9">
        <f>(C85/SUM(C85,F85))*SUM(E85,H85)</f>
        <v>696.93140794223825</v>
      </c>
      <c r="K85" s="9">
        <f>(F85/SUM(C85,F85))*SUM(D85,G85)</f>
        <v>0.93140794223826728</v>
      </c>
      <c r="L85" s="9">
        <f>(F85/SUM(C85,F85))*SUM(E85,H85)</f>
        <v>128.06859205776175</v>
      </c>
      <c r="M85" s="9">
        <f>G85-K85</f>
        <v>1.0685920577617327</v>
      </c>
      <c r="N85" s="10">
        <f>100*(M85/K85)</f>
        <v>114.7286821705426</v>
      </c>
      <c r="O85" s="4" t="str">
        <f>IF(AND(I85&gt;=5,J85&gt;=5,K85&gt;=5,L85&gt;=5),"eligible for chi-square test","not eligible for chi-square test")</f>
        <v>not eligible for chi-square test</v>
      </c>
      <c r="S85" s="6" t="str">
        <f>IF(O85="not eligible for chi-square test","not eligible for chi-square testing",IF(Q85&gt;=0.01,"test results not statistically significant",IF(M85&lt;=0,"test results statistically significant, minority NOT overrepresented in arrests",IF(M85&gt;0,"test results statistically significant, minority overrepresented in arrests"))))</f>
        <v>not eligible for chi-square testing</v>
      </c>
    </row>
    <row r="86" spans="1:19" x14ac:dyDescent="0.2">
      <c r="A86" s="6" t="s">
        <v>291</v>
      </c>
      <c r="B86" s="7" t="s">
        <v>292</v>
      </c>
      <c r="C86" s="8">
        <v>268</v>
      </c>
      <c r="D86" s="3">
        <v>1</v>
      </c>
      <c r="E86" s="3">
        <v>267</v>
      </c>
      <c r="F86" s="3">
        <v>44</v>
      </c>
      <c r="G86" s="3">
        <v>0</v>
      </c>
      <c r="H86" s="3">
        <v>44</v>
      </c>
      <c r="I86" s="9">
        <f>(C86/SUM(C86,F86))*SUM(D86,G86)</f>
        <v>0.85897435897435892</v>
      </c>
      <c r="J86" s="9">
        <f>(C86/SUM(C86,F86))*SUM(E86,H86)</f>
        <v>267.14102564102564</v>
      </c>
      <c r="K86" s="9">
        <f>(F86/SUM(C86,F86))*SUM(D86,G86)</f>
        <v>0.14102564102564102</v>
      </c>
      <c r="L86" s="9">
        <f>(F86/SUM(C86,F86))*SUM(E86,H86)</f>
        <v>43.858974358974358</v>
      </c>
      <c r="M86" s="9">
        <f>G86-K86</f>
        <v>-0.14102564102564102</v>
      </c>
      <c r="N86" s="10">
        <f>100*(M86/K86)</f>
        <v>-100</v>
      </c>
      <c r="O86" s="4" t="str">
        <f>IF(AND(I86&gt;=5,J86&gt;=5,K86&gt;=5,L86&gt;=5),"eligible for chi-square test","not eligible for chi-square test")</f>
        <v>not eligible for chi-square test</v>
      </c>
      <c r="S86" s="6" t="str">
        <f>IF(O86="not eligible for chi-square test","not eligible for chi-square testing",IF(Q86&gt;=0.01,"test results not statistically significant",IF(M86&lt;=0,"test results statistically significant, minority NOT overrepresented in arrests",IF(M86&gt;0,"test results statistically significant, minority overrepresented in arrests"))))</f>
        <v>not eligible for chi-square testing</v>
      </c>
    </row>
    <row r="87" spans="1:19" x14ac:dyDescent="0.2">
      <c r="A87" s="6" t="s">
        <v>513</v>
      </c>
      <c r="B87" s="7" t="s">
        <v>514</v>
      </c>
      <c r="C87" s="8">
        <v>2279</v>
      </c>
      <c r="D87" s="3">
        <v>12</v>
      </c>
      <c r="E87" s="3">
        <v>2267</v>
      </c>
      <c r="F87" s="3">
        <v>408</v>
      </c>
      <c r="G87" s="3">
        <v>2</v>
      </c>
      <c r="H87" s="3">
        <v>406</v>
      </c>
      <c r="I87" s="9">
        <f>(C87/SUM(C87,F87))*SUM(D87,G87)</f>
        <v>11.874209155191663</v>
      </c>
      <c r="J87" s="9">
        <f>(C87/SUM(C87,F87))*SUM(E87,H87)</f>
        <v>2267.1257908448083</v>
      </c>
      <c r="K87" s="9">
        <f>(F87/SUM(C87,F87))*SUM(D87,G87)</f>
        <v>2.1257908448083365</v>
      </c>
      <c r="L87" s="9">
        <f>(F87/SUM(C87,F87))*SUM(E87,H87)</f>
        <v>405.87420915519169</v>
      </c>
      <c r="M87" s="9">
        <f>G87-K87</f>
        <v>-0.12579084480833647</v>
      </c>
      <c r="N87" s="10">
        <f>100*(M87/K87)</f>
        <v>-5.9173669467787127</v>
      </c>
      <c r="O87" s="4" t="str">
        <f>IF(AND(I87&gt;=5,J87&gt;=5,K87&gt;=5,L87&gt;=5),"eligible for chi-square test","not eligible for chi-square test")</f>
        <v>not eligible for chi-square test</v>
      </c>
      <c r="S87" s="6" t="str">
        <f>IF(O87="not eligible for chi-square test","not eligible for chi-square testing",IF(Q87&gt;=0.01,"test results not statistically significant",IF(M87&lt;=0,"test results statistically significant, minority NOT overrepresented in arrests",IF(M87&gt;0,"test results statistically significant, minority overrepresented in arrests"))))</f>
        <v>not eligible for chi-square testing</v>
      </c>
    </row>
    <row r="88" spans="1:19" x14ac:dyDescent="0.2">
      <c r="A88" s="6" t="s">
        <v>461</v>
      </c>
      <c r="B88" s="7" t="s">
        <v>462</v>
      </c>
      <c r="C88" s="8">
        <v>46</v>
      </c>
      <c r="D88" s="3">
        <v>0</v>
      </c>
      <c r="E88" s="3">
        <v>46</v>
      </c>
      <c r="F88" s="3">
        <v>6</v>
      </c>
      <c r="G88" s="3">
        <v>0</v>
      </c>
      <c r="H88" s="3">
        <v>6</v>
      </c>
      <c r="I88" s="9">
        <f>(C88/SUM(C88,F88))*SUM(D88,G88)</f>
        <v>0</v>
      </c>
      <c r="J88" s="9">
        <f>(C88/SUM(C88,F88))*SUM(E88,H88)</f>
        <v>46</v>
      </c>
      <c r="K88" s="9">
        <f>(F88/SUM(C88,F88))*SUM(D88,G88)</f>
        <v>0</v>
      </c>
      <c r="L88" s="9">
        <f>(F88/SUM(C88,F88))*SUM(E88,H88)</f>
        <v>6</v>
      </c>
      <c r="M88" s="9">
        <f>G88-K88</f>
        <v>0</v>
      </c>
      <c r="N88" s="10" t="e">
        <f>100*(M88/K88)</f>
        <v>#DIV/0!</v>
      </c>
      <c r="O88" s="4" t="str">
        <f>IF(AND(I88&gt;=5,J88&gt;=5,K88&gt;=5,L88&gt;=5),"eligible for chi-square test","not eligible for chi-square test")</f>
        <v>not eligible for chi-square test</v>
      </c>
      <c r="S88" s="6" t="str">
        <f>IF(O88="not eligible for chi-square test","not eligible for chi-square testing",IF(Q88&gt;=0.01,"test results not statistically significant",IF(M88&lt;=0,"test results statistically significant, minority NOT overrepresented in arrests",IF(M88&gt;0,"test results statistically significant, minority overrepresented in arrests"))))</f>
        <v>not eligible for chi-square testing</v>
      </c>
    </row>
    <row r="89" spans="1:19" x14ac:dyDescent="0.2">
      <c r="A89" s="6" t="s">
        <v>459</v>
      </c>
      <c r="B89" s="7" t="s">
        <v>460</v>
      </c>
      <c r="C89" s="8">
        <v>7352</v>
      </c>
      <c r="D89" s="3">
        <v>8</v>
      </c>
      <c r="E89" s="3">
        <v>7344</v>
      </c>
      <c r="F89" s="3">
        <v>1002</v>
      </c>
      <c r="G89" s="3">
        <v>0</v>
      </c>
      <c r="H89" s="3">
        <v>1002</v>
      </c>
      <c r="I89" s="9">
        <f>(C89/SUM(C89,F89))*SUM(D89,G89)</f>
        <v>7.0404596600430933</v>
      </c>
      <c r="J89" s="9">
        <f>(C89/SUM(C89,F89))*SUM(E89,H89)</f>
        <v>7344.9595403399571</v>
      </c>
      <c r="K89" s="9">
        <f>(F89/SUM(C89,F89))*SUM(D89,G89)</f>
        <v>0.95954033995690691</v>
      </c>
      <c r="L89" s="9">
        <f>(F89/SUM(C89,F89))*SUM(E89,H89)</f>
        <v>1001.0404596600431</v>
      </c>
      <c r="M89" s="9">
        <f>G89-K89</f>
        <v>-0.95954033995690691</v>
      </c>
      <c r="N89" s="10">
        <f>100*(M89/K89)</f>
        <v>-100</v>
      </c>
      <c r="O89" s="4" t="str">
        <f>IF(AND(I89&gt;=5,J89&gt;=5,K89&gt;=5,L89&gt;=5),"eligible for chi-square test","not eligible for chi-square test")</f>
        <v>not eligible for chi-square test</v>
      </c>
      <c r="S89" s="6" t="str">
        <f>IF(O89="not eligible for chi-square test","not eligible for chi-square testing",IF(Q89&gt;=0.01,"test results not statistically significant",IF(M89&lt;=0,"test results statistically significant, minority NOT overrepresented in arrests",IF(M89&gt;0,"test results statistically significant, minority overrepresented in arrests"))))</f>
        <v>not eligible for chi-square testing</v>
      </c>
    </row>
    <row r="90" spans="1:19" x14ac:dyDescent="0.2">
      <c r="A90" s="6" t="s">
        <v>79</v>
      </c>
      <c r="B90" s="7" t="s">
        <v>80</v>
      </c>
      <c r="C90" s="8">
        <v>74</v>
      </c>
      <c r="D90" s="3">
        <v>0</v>
      </c>
      <c r="E90" s="3">
        <v>74</v>
      </c>
      <c r="F90" s="3">
        <v>12</v>
      </c>
      <c r="G90" s="3">
        <v>0</v>
      </c>
      <c r="H90" s="3">
        <v>12</v>
      </c>
      <c r="I90" s="9">
        <f>(C90/SUM(C90,F90))*SUM(D90,G90)</f>
        <v>0</v>
      </c>
      <c r="J90" s="9">
        <f>(C90/SUM(C90,F90))*SUM(E90,H90)</f>
        <v>74</v>
      </c>
      <c r="K90" s="9">
        <f>(F90/SUM(C90,F90))*SUM(D90,G90)</f>
        <v>0</v>
      </c>
      <c r="L90" s="9">
        <f>(F90/SUM(C90,F90))*SUM(E90,H90)</f>
        <v>12</v>
      </c>
      <c r="M90" s="9">
        <f>G90-K90</f>
        <v>0</v>
      </c>
      <c r="N90" s="10" t="e">
        <f>100*(M90/K90)</f>
        <v>#DIV/0!</v>
      </c>
      <c r="O90" s="4" t="str">
        <f>IF(AND(I90&gt;=5,J90&gt;=5,K90&gt;=5,L90&gt;=5),"eligible for chi-square test","not eligible for chi-square test")</f>
        <v>not eligible for chi-square test</v>
      </c>
      <c r="S90" s="6" t="str">
        <f>IF(O90="not eligible for chi-square test","not eligible for chi-square testing",IF(Q90&gt;=0.01,"test results not statistically significant",IF(M90&lt;=0,"test results statistically significant, minority NOT overrepresented in arrests",IF(M90&gt;0,"test results statistically significant, minority overrepresented in arrests"))))</f>
        <v>not eligible for chi-square testing</v>
      </c>
    </row>
    <row r="91" spans="1:19" x14ac:dyDescent="0.2">
      <c r="A91" s="6" t="s">
        <v>385</v>
      </c>
      <c r="B91" s="7" t="s">
        <v>386</v>
      </c>
      <c r="C91" s="8">
        <v>388</v>
      </c>
      <c r="D91" s="3">
        <v>1</v>
      </c>
      <c r="E91" s="3">
        <v>387</v>
      </c>
      <c r="F91" s="3">
        <v>58</v>
      </c>
      <c r="G91" s="3">
        <v>0</v>
      </c>
      <c r="H91" s="3">
        <v>58</v>
      </c>
      <c r="I91" s="9">
        <f>(C91/SUM(C91,F91))*SUM(D91,G91)</f>
        <v>0.8699551569506726</v>
      </c>
      <c r="J91" s="9">
        <f>(C91/SUM(C91,F91))*SUM(E91,H91)</f>
        <v>387.13004484304929</v>
      </c>
      <c r="K91" s="9">
        <f>(F91/SUM(C91,F91))*SUM(D91,G91)</f>
        <v>0.13004484304932734</v>
      </c>
      <c r="L91" s="9">
        <f>(F91/SUM(C91,F91))*SUM(E91,H91)</f>
        <v>57.869955156950667</v>
      </c>
      <c r="M91" s="9">
        <f>G91-K91</f>
        <v>-0.13004484304932734</v>
      </c>
      <c r="N91" s="10">
        <f>100*(M91/K91)</f>
        <v>-100</v>
      </c>
      <c r="O91" s="4" t="str">
        <f>IF(AND(I91&gt;=5,J91&gt;=5,K91&gt;=5,L91&gt;=5),"eligible for chi-square test","not eligible for chi-square test")</f>
        <v>not eligible for chi-square test</v>
      </c>
      <c r="S91" s="6" t="str">
        <f>IF(O91="not eligible for chi-square test","not eligible for chi-square testing",IF(Q91&gt;=0.01,"test results not statistically significant",IF(M91&lt;=0,"test results statistically significant, minority NOT overrepresented in arrests",IF(M91&gt;0,"test results statistically significant, minority overrepresented in arrests"))))</f>
        <v>not eligible for chi-square testing</v>
      </c>
    </row>
    <row r="92" spans="1:19" x14ac:dyDescent="0.2">
      <c r="A92" s="6" t="s">
        <v>7</v>
      </c>
      <c r="B92" s="7" t="s">
        <v>8</v>
      </c>
      <c r="C92" s="8">
        <v>269</v>
      </c>
      <c r="D92" s="3">
        <v>1</v>
      </c>
      <c r="E92" s="3">
        <v>268</v>
      </c>
      <c r="F92" s="3">
        <v>17</v>
      </c>
      <c r="G92" s="3">
        <v>0</v>
      </c>
      <c r="H92" s="3">
        <v>17</v>
      </c>
      <c r="I92" s="9">
        <f>(C92/SUM(C92,F92))*SUM(D92,G92)</f>
        <v>0.94055944055944052</v>
      </c>
      <c r="J92" s="9">
        <f>(C92/SUM(C92,F92))*SUM(E92,H92)</f>
        <v>268.05944055944053</v>
      </c>
      <c r="K92" s="9">
        <f>(F92/SUM(C92,F92))*SUM(D92,G92)</f>
        <v>5.944055944055944E-2</v>
      </c>
      <c r="L92" s="9">
        <f>(F92/SUM(C92,F92))*SUM(E92,H92)</f>
        <v>16.94055944055944</v>
      </c>
      <c r="M92" s="9">
        <f>G92-K92</f>
        <v>-5.944055944055944E-2</v>
      </c>
      <c r="N92" s="10">
        <f>100*(M92/K92)</f>
        <v>-100</v>
      </c>
      <c r="O92" s="4" t="str">
        <f>IF(AND(I92&gt;=5,J92&gt;=5,K92&gt;=5,L92&gt;=5),"eligible for chi-square test","not eligible for chi-square test")</f>
        <v>not eligible for chi-square test</v>
      </c>
      <c r="S92" s="6" t="str">
        <f>IF(O92="not eligible for chi-square test","not eligible for chi-square testing",IF(Q92&gt;=0.01,"test results not statistically significant",IF(M92&lt;=0,"test results statistically significant, minority NOT overrepresented in arrests",IF(M92&gt;0,"test results statistically significant, minority overrepresented in arrests"))))</f>
        <v>not eligible for chi-square testing</v>
      </c>
    </row>
    <row r="93" spans="1:19" x14ac:dyDescent="0.2">
      <c r="A93" s="6" t="s">
        <v>247</v>
      </c>
      <c r="B93" s="7" t="s">
        <v>248</v>
      </c>
      <c r="C93" s="8">
        <v>3867</v>
      </c>
      <c r="D93" s="3">
        <v>39</v>
      </c>
      <c r="E93" s="3">
        <v>3828</v>
      </c>
      <c r="F93" s="3">
        <v>291</v>
      </c>
      <c r="G93" s="3">
        <v>5</v>
      </c>
      <c r="H93" s="3">
        <v>286</v>
      </c>
      <c r="I93" s="9">
        <f>(C93/SUM(C93,F93))*SUM(D93,G93)</f>
        <v>40.920634920634917</v>
      </c>
      <c r="J93" s="9">
        <f>(C93/SUM(C93,F93))*SUM(E93,H93)</f>
        <v>3826.0793650793648</v>
      </c>
      <c r="K93" s="9">
        <f>(F93/SUM(C93,F93))*SUM(D93,G93)</f>
        <v>3.0793650793650791</v>
      </c>
      <c r="L93" s="9">
        <f>(F93/SUM(C93,F93))*SUM(E93,H93)</f>
        <v>287.92063492063494</v>
      </c>
      <c r="M93" s="9">
        <f>G93-K93</f>
        <v>1.9206349206349209</v>
      </c>
      <c r="N93" s="10">
        <f>100*(M93/K93)</f>
        <v>62.37113402061857</v>
      </c>
      <c r="O93" s="4" t="str">
        <f>IF(AND(I93&gt;=5,J93&gt;=5,K93&gt;=5,L93&gt;=5),"eligible for chi-square test","not eligible for chi-square test")</f>
        <v>not eligible for chi-square test</v>
      </c>
      <c r="S93" s="6" t="str">
        <f>IF(O93="not eligible for chi-square test","not eligible for chi-square testing",IF(Q93&gt;=0.01,"test results not statistically significant",IF(M93&lt;=0,"test results statistically significant, minority NOT overrepresented in arrests",IF(M93&gt;0,"test results statistically significant, minority overrepresented in arrests"))))</f>
        <v>not eligible for chi-square testing</v>
      </c>
    </row>
    <row r="94" spans="1:19" x14ac:dyDescent="0.2">
      <c r="A94" s="6" t="s">
        <v>509</v>
      </c>
      <c r="B94" s="7" t="s">
        <v>510</v>
      </c>
      <c r="C94" s="8">
        <v>113</v>
      </c>
      <c r="D94" s="3">
        <v>3</v>
      </c>
      <c r="E94" s="3">
        <v>110</v>
      </c>
      <c r="F94" s="3">
        <v>17</v>
      </c>
      <c r="G94" s="3">
        <v>1</v>
      </c>
      <c r="H94" s="3">
        <v>16</v>
      </c>
      <c r="I94" s="9">
        <f>(C94/SUM(C94,F94))*SUM(D94,G94)</f>
        <v>3.476923076923077</v>
      </c>
      <c r="J94" s="9">
        <f>(C94/SUM(C94,F94))*SUM(E94,H94)</f>
        <v>109.52307692307693</v>
      </c>
      <c r="K94" s="9">
        <f>(F94/SUM(C94,F94))*SUM(D94,G94)</f>
        <v>0.52307692307692311</v>
      </c>
      <c r="L94" s="9">
        <f>(F94/SUM(C94,F94))*SUM(E94,H94)</f>
        <v>16.476923076923079</v>
      </c>
      <c r="M94" s="9">
        <f>G94-K94</f>
        <v>0.47692307692307689</v>
      </c>
      <c r="N94" s="10">
        <f>100*(M94/K94)</f>
        <v>91.176470588235276</v>
      </c>
      <c r="O94" s="4" t="str">
        <f>IF(AND(I94&gt;=5,J94&gt;=5,K94&gt;=5,L94&gt;=5),"eligible for chi-square test","not eligible for chi-square test")</f>
        <v>not eligible for chi-square test</v>
      </c>
      <c r="S94" s="6" t="str">
        <f>IF(O94="not eligible for chi-square test","not eligible for chi-square testing",IF(Q94&gt;=0.01,"test results not statistically significant",IF(M94&lt;=0,"test results statistically significant, minority NOT overrepresented in arrests",IF(M94&gt;0,"test results statistically significant, minority overrepresented in arrests"))))</f>
        <v>not eligible for chi-square testing</v>
      </c>
    </row>
    <row r="95" spans="1:19" x14ac:dyDescent="0.2">
      <c r="A95" s="6" t="s">
        <v>83</v>
      </c>
      <c r="B95" s="7" t="s">
        <v>84</v>
      </c>
      <c r="C95" s="8">
        <v>1899</v>
      </c>
      <c r="D95" s="3">
        <v>11</v>
      </c>
      <c r="E95" s="3">
        <v>1888</v>
      </c>
      <c r="F95" s="3">
        <v>523</v>
      </c>
      <c r="G95" s="3">
        <v>4</v>
      </c>
      <c r="H95" s="3">
        <v>519</v>
      </c>
      <c r="I95" s="9">
        <f>(C95/SUM(C95,F95))*SUM(D95,G95)</f>
        <v>11.760941370767961</v>
      </c>
      <c r="J95" s="9">
        <f>(C95/SUM(C95,F95))*SUM(E95,H95)</f>
        <v>1887.2390586292322</v>
      </c>
      <c r="K95" s="9">
        <f>(F95/SUM(C95,F95))*SUM(D95,G95)</f>
        <v>3.2390586292320398</v>
      </c>
      <c r="L95" s="9">
        <f>(F95/SUM(C95,F95))*SUM(E95,H95)</f>
        <v>519.76094137076802</v>
      </c>
      <c r="M95" s="9">
        <f>G95-K95</f>
        <v>0.7609413707679602</v>
      </c>
      <c r="N95" s="10">
        <f>100*(M95/K95)</f>
        <v>23.492670490758439</v>
      </c>
      <c r="O95" s="4" t="str">
        <f>IF(AND(I95&gt;=5,J95&gt;=5,K95&gt;=5,L95&gt;=5),"eligible for chi-square test","not eligible for chi-square test")</f>
        <v>not eligible for chi-square test</v>
      </c>
      <c r="S95" s="6" t="str">
        <f>IF(O95="not eligible for chi-square test","not eligible for chi-square testing",IF(Q95&gt;=0.01,"test results not statistically significant",IF(M95&lt;=0,"test results statistically significant, minority NOT overrepresented in arrests",IF(M95&gt;0,"test results statistically significant, minority overrepresented in arrests"))))</f>
        <v>not eligible for chi-square testing</v>
      </c>
    </row>
    <row r="96" spans="1:19" x14ac:dyDescent="0.2">
      <c r="A96" s="6" t="s">
        <v>235</v>
      </c>
      <c r="B96" s="7" t="s">
        <v>236</v>
      </c>
      <c r="C96" s="8">
        <v>342</v>
      </c>
      <c r="D96" s="3">
        <v>4</v>
      </c>
      <c r="E96" s="3">
        <v>338</v>
      </c>
      <c r="F96" s="3">
        <v>18</v>
      </c>
      <c r="G96" s="3">
        <v>0</v>
      </c>
      <c r="H96" s="3">
        <v>18</v>
      </c>
      <c r="I96" s="9">
        <f>(C96/SUM(C96,F96))*SUM(D96,G96)</f>
        <v>3.8</v>
      </c>
      <c r="J96" s="9">
        <f>(C96/SUM(C96,F96))*SUM(E96,H96)</f>
        <v>338.2</v>
      </c>
      <c r="K96" s="9">
        <f>(F96/SUM(C96,F96))*SUM(D96,G96)</f>
        <v>0.2</v>
      </c>
      <c r="L96" s="9">
        <f>(F96/SUM(C96,F96))*SUM(E96,H96)</f>
        <v>17.8</v>
      </c>
      <c r="M96" s="9">
        <f>G96-K96</f>
        <v>-0.2</v>
      </c>
      <c r="N96" s="10">
        <f>100*(M96/K96)</f>
        <v>-100</v>
      </c>
      <c r="O96" s="4" t="str">
        <f>IF(AND(I96&gt;=5,J96&gt;=5,K96&gt;=5,L96&gt;=5),"eligible for chi-square test","not eligible for chi-square test")</f>
        <v>not eligible for chi-square test</v>
      </c>
      <c r="S96" s="6" t="str">
        <f>IF(O96="not eligible for chi-square test","not eligible for chi-square testing",IF(Q96&gt;=0.01,"test results not statistically significant",IF(M96&lt;=0,"test results statistically significant, minority NOT overrepresented in arrests",IF(M96&gt;0,"test results statistically significant, minority overrepresented in arrests"))))</f>
        <v>not eligible for chi-square testing</v>
      </c>
    </row>
    <row r="97" spans="1:19" x14ac:dyDescent="0.2">
      <c r="A97" s="6" t="s">
        <v>463</v>
      </c>
      <c r="B97" s="7" t="s">
        <v>464</v>
      </c>
      <c r="C97" s="8">
        <v>199</v>
      </c>
      <c r="D97" s="3">
        <v>9</v>
      </c>
      <c r="E97" s="3">
        <v>190</v>
      </c>
      <c r="F97" s="3">
        <v>2</v>
      </c>
      <c r="G97" s="3">
        <v>0</v>
      </c>
      <c r="H97" s="3">
        <v>2</v>
      </c>
      <c r="I97" s="9">
        <f>(C97/SUM(C97,F97))*SUM(D97,G97)</f>
        <v>8.91044776119403</v>
      </c>
      <c r="J97" s="9">
        <f>(C97/SUM(C97,F97))*SUM(E97,H97)</f>
        <v>190.08955223880599</v>
      </c>
      <c r="K97" s="9">
        <f>(F97/SUM(C97,F97))*SUM(D97,G97)</f>
        <v>8.9552238805970144E-2</v>
      </c>
      <c r="L97" s="9">
        <f>(F97/SUM(C97,F97))*SUM(E97,H97)</f>
        <v>1.9104477611940298</v>
      </c>
      <c r="M97" s="9">
        <f>G97-K97</f>
        <v>-8.9552238805970144E-2</v>
      </c>
      <c r="N97" s="10">
        <f>100*(M97/K97)</f>
        <v>-100</v>
      </c>
      <c r="O97" s="4" t="str">
        <f>IF(AND(I97&gt;=5,J97&gt;=5,K97&gt;=5,L97&gt;=5),"eligible for chi-square test","not eligible for chi-square test")</f>
        <v>not eligible for chi-square test</v>
      </c>
      <c r="S97" s="6" t="str">
        <f>IF(O97="not eligible for chi-square test","not eligible for chi-square testing",IF(Q97&gt;=0.01,"test results not statistically significant",IF(M97&lt;=0,"test results statistically significant, minority NOT overrepresented in arrests",IF(M97&gt;0,"test results statistically significant, minority overrepresented in arrests"))))</f>
        <v>not eligible for chi-square testing</v>
      </c>
    </row>
    <row r="98" spans="1:19" x14ac:dyDescent="0.2">
      <c r="A98" s="6" t="s">
        <v>97</v>
      </c>
      <c r="B98" s="7" t="s">
        <v>98</v>
      </c>
      <c r="C98" s="8">
        <v>90</v>
      </c>
      <c r="D98" s="3">
        <v>0</v>
      </c>
      <c r="E98" s="3">
        <v>90</v>
      </c>
      <c r="F98" s="3">
        <v>0</v>
      </c>
      <c r="G98" s="3">
        <v>0</v>
      </c>
      <c r="H98" s="3">
        <v>0</v>
      </c>
      <c r="I98" s="9">
        <f>(C98/SUM(C98,F98))*SUM(D98,G98)</f>
        <v>0</v>
      </c>
      <c r="J98" s="9">
        <f>(C98/SUM(C98,F98))*SUM(E98,H98)</f>
        <v>90</v>
      </c>
      <c r="K98" s="9">
        <f>(F98/SUM(C98,F98))*SUM(D98,G98)</f>
        <v>0</v>
      </c>
      <c r="L98" s="9">
        <f>(F98/SUM(C98,F98))*SUM(E98,H98)</f>
        <v>0</v>
      </c>
      <c r="M98" s="9">
        <f>G98-K98</f>
        <v>0</v>
      </c>
      <c r="N98" s="10" t="e">
        <f>100*(M98/K98)</f>
        <v>#DIV/0!</v>
      </c>
      <c r="O98" s="4" t="str">
        <f>IF(AND(I98&gt;=5,J98&gt;=5,K98&gt;=5,L98&gt;=5),"eligible for chi-square test","not eligible for chi-square test")</f>
        <v>not eligible for chi-square test</v>
      </c>
      <c r="S98" s="6" t="str">
        <f>IF(O98="not eligible for chi-square test","not eligible for chi-square testing",IF(Q98&gt;=0.01,"test results not statistically significant",IF(M98&lt;=0,"test results statistically significant, minority NOT overrepresented in arrests",IF(M98&gt;0,"test results statistically significant, minority overrepresented in arrests"))))</f>
        <v>not eligible for chi-square testing</v>
      </c>
    </row>
    <row r="99" spans="1:19" x14ac:dyDescent="0.2">
      <c r="A99" s="6" t="s">
        <v>433</v>
      </c>
      <c r="B99" s="7" t="s">
        <v>434</v>
      </c>
      <c r="C99" s="8">
        <v>170</v>
      </c>
      <c r="D99" s="3">
        <v>6</v>
      </c>
      <c r="E99" s="3">
        <v>164</v>
      </c>
      <c r="F99" s="3">
        <v>1</v>
      </c>
      <c r="G99" s="3">
        <v>0</v>
      </c>
      <c r="H99" s="3">
        <v>1</v>
      </c>
      <c r="I99" s="9">
        <f>(C99/SUM(C99,F99))*SUM(D99,G99)</f>
        <v>5.9649122807017543</v>
      </c>
      <c r="J99" s="9">
        <f>(C99/SUM(C99,F99))*SUM(E99,H99)</f>
        <v>164.03508771929825</v>
      </c>
      <c r="K99" s="9">
        <f>(F99/SUM(C99,F99))*SUM(D99,G99)</f>
        <v>3.5087719298245612E-2</v>
      </c>
      <c r="L99" s="9">
        <f>(F99/SUM(C99,F99))*SUM(E99,H99)</f>
        <v>0.96491228070175428</v>
      </c>
      <c r="M99" s="9">
        <f>G99-K99</f>
        <v>-3.5087719298245612E-2</v>
      </c>
      <c r="N99" s="10">
        <f>100*(M99/K99)</f>
        <v>-100</v>
      </c>
      <c r="O99" s="4" t="str">
        <f>IF(AND(I99&gt;=5,J99&gt;=5,K99&gt;=5,L99&gt;=5),"eligible for chi-square test","not eligible for chi-square test")</f>
        <v>not eligible for chi-square test</v>
      </c>
      <c r="S99" s="6" t="str">
        <f>IF(O99="not eligible for chi-square test","not eligible for chi-square testing",IF(Q99&gt;=0.01,"test results not statistically significant",IF(M99&lt;=0,"test results statistically significant, minority NOT overrepresented in arrests",IF(M99&gt;0,"test results statistically significant, minority overrepresented in arrests"))))</f>
        <v>not eligible for chi-square testing</v>
      </c>
    </row>
    <row r="100" spans="1:19" x14ac:dyDescent="0.2">
      <c r="A100" s="6" t="s">
        <v>427</v>
      </c>
      <c r="B100" s="7" t="s">
        <v>428</v>
      </c>
      <c r="C100" s="8">
        <v>1171</v>
      </c>
      <c r="D100" s="3">
        <v>12</v>
      </c>
      <c r="E100" s="3">
        <v>1159</v>
      </c>
      <c r="F100" s="3">
        <v>171</v>
      </c>
      <c r="G100" s="3">
        <v>2</v>
      </c>
      <c r="H100" s="3">
        <v>169</v>
      </c>
      <c r="I100" s="9">
        <f>(C100/SUM(C100,F100))*SUM(D100,G100)</f>
        <v>12.216095380029806</v>
      </c>
      <c r="J100" s="9">
        <f>(C100/SUM(C100,F100))*SUM(E100,H100)</f>
        <v>1158.7839046199701</v>
      </c>
      <c r="K100" s="9">
        <f>(F100/SUM(C100,F100))*SUM(D100,G100)</f>
        <v>1.7839046199701936</v>
      </c>
      <c r="L100" s="9">
        <f>(F100/SUM(C100,F100))*SUM(E100,H100)</f>
        <v>169.2160953800298</v>
      </c>
      <c r="M100" s="9">
        <f>G100-K100</f>
        <v>0.21609538002980644</v>
      </c>
      <c r="N100" s="10">
        <f>100*(M100/K100)</f>
        <v>12.113617376775283</v>
      </c>
      <c r="O100" s="4" t="str">
        <f>IF(AND(I100&gt;=5,J100&gt;=5,K100&gt;=5,L100&gt;=5),"eligible for chi-square test","not eligible for chi-square test")</f>
        <v>not eligible for chi-square test</v>
      </c>
      <c r="S100" s="6" t="str">
        <f>IF(O100="not eligible for chi-square test","not eligible for chi-square testing",IF(Q100&gt;=0.01,"test results not statistically significant",IF(M100&lt;=0,"test results statistically significant, minority NOT overrepresented in arrests",IF(M100&gt;0,"test results statistically significant, minority overrepresented in arrests"))))</f>
        <v>not eligible for chi-square testing</v>
      </c>
    </row>
    <row r="101" spans="1:19" x14ac:dyDescent="0.2">
      <c r="A101" s="6" t="s">
        <v>467</v>
      </c>
      <c r="B101" s="7" t="s">
        <v>468</v>
      </c>
      <c r="C101" s="8">
        <v>0</v>
      </c>
      <c r="D101" s="3">
        <v>0</v>
      </c>
      <c r="E101" s="3">
        <v>0</v>
      </c>
      <c r="F101" s="3">
        <v>0</v>
      </c>
      <c r="G101" s="3">
        <v>0</v>
      </c>
      <c r="H101" s="3">
        <v>0</v>
      </c>
      <c r="I101" s="9" t="e">
        <f>(C101/SUM(C101,F101))*SUM(D101,G101)</f>
        <v>#DIV/0!</v>
      </c>
      <c r="J101" s="9" t="e">
        <f>(C101/SUM(C101,F101))*SUM(E101,H101)</f>
        <v>#DIV/0!</v>
      </c>
      <c r="K101" s="9" t="e">
        <f>(F101/SUM(C101,F101))*SUM(D101,G101)</f>
        <v>#DIV/0!</v>
      </c>
      <c r="L101" s="9" t="e">
        <f>(F101/SUM(C101,F101))*SUM(E101,H101)</f>
        <v>#DIV/0!</v>
      </c>
      <c r="M101" s="9" t="e">
        <f>G101-K101</f>
        <v>#DIV/0!</v>
      </c>
      <c r="N101" s="10" t="e">
        <f>100*(M101/K101)</f>
        <v>#DIV/0!</v>
      </c>
      <c r="O101" s="4" t="e">
        <f>IF(AND(I101&gt;=5,J101&gt;=5,K101&gt;=5,L101&gt;=5),"eligible for chi-square test","not eligible for chi-square test")</f>
        <v>#DIV/0!</v>
      </c>
      <c r="S101" s="6" t="e">
        <f>IF(O101="not eligible for chi-square test","not eligible for chi-square testing",IF(Q101&gt;=0.01,"test results not statistically significant",IF(M101&lt;=0,"test results statistically significant, minority NOT overrepresented in arrests",IF(M101&gt;0,"test results statistically significant, minority overrepresented in arrests"))))</f>
        <v>#DIV/0!</v>
      </c>
    </row>
    <row r="102" spans="1:19" x14ac:dyDescent="0.2">
      <c r="A102" s="6" t="s">
        <v>389</v>
      </c>
      <c r="B102" s="7" t="s">
        <v>390</v>
      </c>
      <c r="C102" s="8">
        <v>56</v>
      </c>
      <c r="D102" s="3">
        <v>0</v>
      </c>
      <c r="E102" s="3">
        <v>56</v>
      </c>
      <c r="F102" s="3">
        <v>0</v>
      </c>
      <c r="G102" s="3">
        <v>0</v>
      </c>
      <c r="H102" s="3">
        <v>0</v>
      </c>
      <c r="I102" s="9">
        <f>(C102/SUM(C102,F102))*SUM(D102,G102)</f>
        <v>0</v>
      </c>
      <c r="J102" s="9">
        <f>(C102/SUM(C102,F102))*SUM(E102,H102)</f>
        <v>56</v>
      </c>
      <c r="K102" s="9">
        <f>(F102/SUM(C102,F102))*SUM(D102,G102)</f>
        <v>0</v>
      </c>
      <c r="L102" s="9">
        <f>(F102/SUM(C102,F102))*SUM(E102,H102)</f>
        <v>0</v>
      </c>
      <c r="M102" s="9">
        <f>G102-K102</f>
        <v>0</v>
      </c>
      <c r="N102" s="10" t="e">
        <f>100*(M102/K102)</f>
        <v>#DIV/0!</v>
      </c>
      <c r="O102" s="4" t="str">
        <f>IF(AND(I102&gt;=5,J102&gt;=5,K102&gt;=5,L102&gt;=5),"eligible for chi-square test","not eligible for chi-square test")</f>
        <v>not eligible for chi-square test</v>
      </c>
      <c r="S102" s="6" t="str">
        <f>IF(O102="not eligible for chi-square test","not eligible for chi-square testing",IF(Q102&gt;=0.01,"test results not statistically significant",IF(M102&lt;=0,"test results statistically significant, minority NOT overrepresented in arrests",IF(M102&gt;0,"test results statistically significant, minority overrepresented in arrests"))))</f>
        <v>not eligible for chi-square testing</v>
      </c>
    </row>
    <row r="103" spans="1:19" x14ac:dyDescent="0.2">
      <c r="A103" s="6" t="s">
        <v>469</v>
      </c>
      <c r="B103" s="7" t="s">
        <v>470</v>
      </c>
      <c r="C103" s="8">
        <v>285</v>
      </c>
      <c r="D103" s="3">
        <v>0</v>
      </c>
      <c r="E103" s="3">
        <v>285</v>
      </c>
      <c r="F103" s="3">
        <v>6</v>
      </c>
      <c r="G103" s="3">
        <v>0</v>
      </c>
      <c r="H103" s="3">
        <v>6</v>
      </c>
      <c r="I103" s="9">
        <f>(C103/SUM(C103,F103))*SUM(D103,G103)</f>
        <v>0</v>
      </c>
      <c r="J103" s="9">
        <f>(C103/SUM(C103,F103))*SUM(E103,H103)</f>
        <v>285</v>
      </c>
      <c r="K103" s="9">
        <f>(F103/SUM(C103,F103))*SUM(D103,G103)</f>
        <v>0</v>
      </c>
      <c r="L103" s="9">
        <f>(F103/SUM(C103,F103))*SUM(E103,H103)</f>
        <v>6</v>
      </c>
      <c r="M103" s="9">
        <f>G103-K103</f>
        <v>0</v>
      </c>
      <c r="N103" s="10" t="e">
        <f>100*(M103/K103)</f>
        <v>#DIV/0!</v>
      </c>
      <c r="O103" s="4" t="str">
        <f>IF(AND(I103&gt;=5,J103&gt;=5,K103&gt;=5,L103&gt;=5),"eligible for chi-square test","not eligible for chi-square test")</f>
        <v>not eligible for chi-square test</v>
      </c>
      <c r="S103" s="6" t="str">
        <f>IF(O103="not eligible for chi-square test","not eligible for chi-square testing",IF(Q103&gt;=0.01,"test results not statistically significant",IF(M103&lt;=0,"test results statistically significant, minority NOT overrepresented in arrests",IF(M103&gt;0,"test results statistically significant, minority overrepresented in arrests"))))</f>
        <v>not eligible for chi-square testing</v>
      </c>
    </row>
    <row r="104" spans="1:19" x14ac:dyDescent="0.2">
      <c r="A104" s="6" t="s">
        <v>87</v>
      </c>
      <c r="B104" s="7" t="s">
        <v>88</v>
      </c>
      <c r="C104" s="8">
        <v>540</v>
      </c>
      <c r="D104" s="3">
        <v>5</v>
      </c>
      <c r="E104" s="3">
        <v>535</v>
      </c>
      <c r="F104" s="3">
        <v>12</v>
      </c>
      <c r="G104" s="3">
        <v>0</v>
      </c>
      <c r="H104" s="3">
        <v>12</v>
      </c>
      <c r="I104" s="9">
        <f>(C104/SUM(C104,F104))*SUM(D104,G104)</f>
        <v>4.8913043478260869</v>
      </c>
      <c r="J104" s="9">
        <f>(C104/SUM(C104,F104))*SUM(E104,H104)</f>
        <v>535.10869565217388</v>
      </c>
      <c r="K104" s="9">
        <f>(F104/SUM(C104,F104))*SUM(D104,G104)</f>
        <v>0.10869565217391304</v>
      </c>
      <c r="L104" s="9">
        <f>(F104/SUM(C104,F104))*SUM(E104,H104)</f>
        <v>11.891304347826086</v>
      </c>
      <c r="M104" s="9">
        <f>G104-K104</f>
        <v>-0.10869565217391304</v>
      </c>
      <c r="N104" s="10">
        <f>100*(M104/K104)</f>
        <v>-100</v>
      </c>
      <c r="O104" s="4" t="str">
        <f>IF(AND(I104&gt;=5,J104&gt;=5,K104&gt;=5,L104&gt;=5),"eligible for chi-square test","not eligible for chi-square test")</f>
        <v>not eligible for chi-square test</v>
      </c>
      <c r="S104" s="6" t="str">
        <f>IF(O104="not eligible for chi-square test","not eligible for chi-square testing",IF(Q104&gt;=0.01,"test results not statistically significant",IF(M104&lt;=0,"test results statistically significant, minority NOT overrepresented in arrests",IF(M104&gt;0,"test results statistically significant, minority overrepresented in arrests"))))</f>
        <v>not eligible for chi-square testing</v>
      </c>
    </row>
    <row r="105" spans="1:19" x14ac:dyDescent="0.2">
      <c r="A105" s="6" t="s">
        <v>269</v>
      </c>
      <c r="B105" s="7" t="s">
        <v>270</v>
      </c>
      <c r="C105" s="8">
        <v>235</v>
      </c>
      <c r="D105" s="3">
        <v>1</v>
      </c>
      <c r="E105" s="3">
        <v>234</v>
      </c>
      <c r="F105" s="3">
        <v>28</v>
      </c>
      <c r="G105" s="3">
        <v>1</v>
      </c>
      <c r="H105" s="3">
        <v>27</v>
      </c>
      <c r="I105" s="9">
        <f>(C105/SUM(C105,F105))*SUM(D105,G105)</f>
        <v>1.7870722433460076</v>
      </c>
      <c r="J105" s="9">
        <f>(C105/SUM(C105,F105))*SUM(E105,H105)</f>
        <v>233.21292775665398</v>
      </c>
      <c r="K105" s="9">
        <f>(F105/SUM(C105,F105))*SUM(D105,G105)</f>
        <v>0.21292775665399238</v>
      </c>
      <c r="L105" s="9">
        <f>(F105/SUM(C105,F105))*SUM(E105,H105)</f>
        <v>27.787072243346007</v>
      </c>
      <c r="M105" s="9">
        <f>G105-K105</f>
        <v>0.78707224334600756</v>
      </c>
      <c r="N105" s="10">
        <f>100*(M105/K105)</f>
        <v>369.64285714285717</v>
      </c>
      <c r="O105" s="4" t="str">
        <f>IF(AND(I105&gt;=5,J105&gt;=5,K105&gt;=5,L105&gt;=5),"eligible for chi-square test","not eligible for chi-square test")</f>
        <v>not eligible for chi-square test</v>
      </c>
      <c r="S105" s="6" t="str">
        <f>IF(O105="not eligible for chi-square test","not eligible for chi-square testing",IF(Q105&gt;=0.01,"test results not statistically significant",IF(M105&lt;=0,"test results statistically significant, minority NOT overrepresented in arrests",IF(M105&gt;0,"test results statistically significant, minority overrepresented in arrests"))))</f>
        <v>not eligible for chi-square testing</v>
      </c>
    </row>
    <row r="106" spans="1:19" x14ac:dyDescent="0.2">
      <c r="A106" s="6" t="s">
        <v>89</v>
      </c>
      <c r="B106" s="7" t="s">
        <v>90</v>
      </c>
      <c r="C106" s="8">
        <v>1157</v>
      </c>
      <c r="D106" s="3">
        <v>2</v>
      </c>
      <c r="E106" s="3">
        <v>1155</v>
      </c>
      <c r="F106" s="3">
        <v>373</v>
      </c>
      <c r="G106" s="3">
        <v>2</v>
      </c>
      <c r="H106" s="3">
        <v>371</v>
      </c>
      <c r="I106" s="9">
        <f>(C106/SUM(C106,F106))*SUM(D106,G106)</f>
        <v>3.0248366013071895</v>
      </c>
      <c r="J106" s="9">
        <f>(C106/SUM(C106,F106))*SUM(E106,H106)</f>
        <v>1153.9751633986928</v>
      </c>
      <c r="K106" s="9">
        <f>(F106/SUM(C106,F106))*SUM(D106,G106)</f>
        <v>0.97516339869281043</v>
      </c>
      <c r="L106" s="9">
        <f>(F106/SUM(C106,F106))*SUM(E106,H106)</f>
        <v>372.02483660130719</v>
      </c>
      <c r="M106" s="9">
        <f>G106-K106</f>
        <v>1.0248366013071895</v>
      </c>
      <c r="N106" s="10">
        <f>100*(M106/K106)</f>
        <v>105.09383378016086</v>
      </c>
      <c r="O106" s="4" t="str">
        <f>IF(AND(I106&gt;=5,J106&gt;=5,K106&gt;=5,L106&gt;=5),"eligible for chi-square test","not eligible for chi-square test")</f>
        <v>not eligible for chi-square test</v>
      </c>
      <c r="S106" s="6" t="str">
        <f>IF(O106="not eligible for chi-square test","not eligible for chi-square testing",IF(Q106&gt;=0.01,"test results not statistically significant",IF(M106&lt;=0,"test results statistically significant, minority NOT overrepresented in arrests",IF(M106&gt;0,"test results statistically significant, minority overrepresented in arrests"))))</f>
        <v>not eligible for chi-square testing</v>
      </c>
    </row>
    <row r="107" spans="1:19" x14ac:dyDescent="0.2">
      <c r="A107" s="6" t="s">
        <v>93</v>
      </c>
      <c r="B107" s="7" t="s">
        <v>94</v>
      </c>
      <c r="C107" s="8">
        <v>490</v>
      </c>
      <c r="D107" s="3">
        <v>0</v>
      </c>
      <c r="E107" s="3">
        <v>490</v>
      </c>
      <c r="F107" s="3">
        <v>54</v>
      </c>
      <c r="G107" s="3">
        <v>0</v>
      </c>
      <c r="H107" s="3">
        <v>54</v>
      </c>
      <c r="I107" s="9">
        <f>(C107/SUM(C107,F107))*SUM(D107,G107)</f>
        <v>0</v>
      </c>
      <c r="J107" s="9">
        <f>(C107/SUM(C107,F107))*SUM(E107,H107)</f>
        <v>490</v>
      </c>
      <c r="K107" s="9">
        <f>(F107/SUM(C107,F107))*SUM(D107,G107)</f>
        <v>0</v>
      </c>
      <c r="L107" s="9">
        <f>(F107/SUM(C107,F107))*SUM(E107,H107)</f>
        <v>54</v>
      </c>
      <c r="M107" s="9">
        <f>G107-K107</f>
        <v>0</v>
      </c>
      <c r="N107" s="10" t="e">
        <f>100*(M107/K107)</f>
        <v>#DIV/0!</v>
      </c>
      <c r="O107" s="4" t="str">
        <f>IF(AND(I107&gt;=5,J107&gt;=5,K107&gt;=5,L107&gt;=5),"eligible for chi-square test","not eligible for chi-square test")</f>
        <v>not eligible for chi-square test</v>
      </c>
      <c r="S107" s="6" t="str">
        <f>IF(O107="not eligible for chi-square test","not eligible for chi-square testing",IF(Q107&gt;=0.01,"test results not statistically significant",IF(M107&lt;=0,"test results statistically significant, minority NOT overrepresented in arrests",IF(M107&gt;0,"test results statistically significant, minority overrepresented in arrests"))))</f>
        <v>not eligible for chi-square testing</v>
      </c>
    </row>
    <row r="108" spans="1:19" x14ac:dyDescent="0.2">
      <c r="A108" s="6" t="s">
        <v>421</v>
      </c>
      <c r="B108" s="7" t="s">
        <v>422</v>
      </c>
      <c r="C108" s="8">
        <v>122</v>
      </c>
      <c r="D108" s="3">
        <v>2</v>
      </c>
      <c r="E108" s="3">
        <v>120</v>
      </c>
      <c r="F108" s="3">
        <v>2</v>
      </c>
      <c r="G108" s="3">
        <v>0</v>
      </c>
      <c r="H108" s="3">
        <v>2</v>
      </c>
      <c r="I108" s="9">
        <f>(C108/SUM(C108,F108))*SUM(D108,G108)</f>
        <v>1.967741935483871</v>
      </c>
      <c r="J108" s="9">
        <f>(C108/SUM(C108,F108))*SUM(E108,H108)</f>
        <v>120.03225806451613</v>
      </c>
      <c r="K108" s="9">
        <f>(F108/SUM(C108,F108))*SUM(D108,G108)</f>
        <v>3.2258064516129031E-2</v>
      </c>
      <c r="L108" s="9">
        <f>(F108/SUM(C108,F108))*SUM(E108,H108)</f>
        <v>1.967741935483871</v>
      </c>
      <c r="M108" s="9">
        <f>G108-K108</f>
        <v>-3.2258064516129031E-2</v>
      </c>
      <c r="N108" s="10">
        <f>100*(M108/K108)</f>
        <v>-100</v>
      </c>
      <c r="O108" s="4" t="str">
        <f>IF(AND(I108&gt;=5,J108&gt;=5,K108&gt;=5,L108&gt;=5),"eligible for chi-square test","not eligible for chi-square test")</f>
        <v>not eligible for chi-square test</v>
      </c>
      <c r="S108" s="6" t="str">
        <f>IF(O108="not eligible for chi-square test","not eligible for chi-square testing",IF(Q108&gt;=0.01,"test results not statistically significant",IF(M108&lt;=0,"test results statistically significant, minority NOT overrepresented in arrests",IF(M108&gt;0,"test results statistically significant, minority overrepresented in arrests"))))</f>
        <v>not eligible for chi-square testing</v>
      </c>
    </row>
    <row r="109" spans="1:19" x14ac:dyDescent="0.2">
      <c r="A109" s="6" t="s">
        <v>471</v>
      </c>
      <c r="B109" s="7" t="s">
        <v>472</v>
      </c>
      <c r="C109" s="8">
        <v>906</v>
      </c>
      <c r="D109" s="3">
        <v>5</v>
      </c>
      <c r="E109" s="3">
        <v>901</v>
      </c>
      <c r="F109" s="3">
        <v>96</v>
      </c>
      <c r="G109" s="3">
        <v>0</v>
      </c>
      <c r="H109" s="3">
        <v>96</v>
      </c>
      <c r="I109" s="9">
        <f>(C109/SUM(C109,F109))*SUM(D109,G109)</f>
        <v>4.5209580838323351</v>
      </c>
      <c r="J109" s="9">
        <f>(C109/SUM(C109,F109))*SUM(E109,H109)</f>
        <v>901.47904191616772</v>
      </c>
      <c r="K109" s="9">
        <f>(F109/SUM(C109,F109))*SUM(D109,G109)</f>
        <v>0.47904191616766467</v>
      </c>
      <c r="L109" s="9">
        <f>(F109/SUM(C109,F109))*SUM(E109,H109)</f>
        <v>95.52095808383234</v>
      </c>
      <c r="M109" s="9">
        <f>G109-K109</f>
        <v>-0.47904191616766467</v>
      </c>
      <c r="N109" s="10">
        <f>100*(M109/K109)</f>
        <v>-100</v>
      </c>
      <c r="O109" s="4" t="str">
        <f>IF(AND(I109&gt;=5,J109&gt;=5,K109&gt;=5,L109&gt;=5),"eligible for chi-square test","not eligible for chi-square test")</f>
        <v>not eligible for chi-square test</v>
      </c>
      <c r="S109" s="6" t="str">
        <f>IF(O109="not eligible for chi-square test","not eligible for chi-square testing",IF(Q109&gt;=0.01,"test results not statistically significant",IF(M109&lt;=0,"test results statistically significant, minority NOT overrepresented in arrests",IF(M109&gt;0,"test results statistically significant, minority overrepresented in arrests"))))</f>
        <v>not eligible for chi-square testing</v>
      </c>
    </row>
    <row r="110" spans="1:19" x14ac:dyDescent="0.2">
      <c r="A110" s="6" t="s">
        <v>351</v>
      </c>
      <c r="B110" s="7" t="s">
        <v>352</v>
      </c>
      <c r="C110" s="8">
        <v>716</v>
      </c>
      <c r="D110" s="3">
        <v>2</v>
      </c>
      <c r="E110" s="3">
        <v>714</v>
      </c>
      <c r="F110" s="3">
        <v>104</v>
      </c>
      <c r="G110" s="3">
        <v>1</v>
      </c>
      <c r="H110" s="3">
        <v>103</v>
      </c>
      <c r="I110" s="9">
        <f>(C110/SUM(C110,F110))*SUM(D110,G110)</f>
        <v>2.6195121951219513</v>
      </c>
      <c r="J110" s="9">
        <f>(C110/SUM(C110,F110))*SUM(E110,H110)</f>
        <v>713.38048780487804</v>
      </c>
      <c r="K110" s="9">
        <f>(F110/SUM(C110,F110))*SUM(D110,G110)</f>
        <v>0.38048780487804879</v>
      </c>
      <c r="L110" s="9">
        <f>(F110/SUM(C110,F110))*SUM(E110,H110)</f>
        <v>103.61951219512196</v>
      </c>
      <c r="M110" s="9">
        <f>G110-K110</f>
        <v>0.61951219512195121</v>
      </c>
      <c r="N110" s="10">
        <f>100*(M110/K110)</f>
        <v>162.82051282051282</v>
      </c>
      <c r="O110" s="4" t="str">
        <f>IF(AND(I110&gt;=5,J110&gt;=5,K110&gt;=5,L110&gt;=5),"eligible for chi-square test","not eligible for chi-square test")</f>
        <v>not eligible for chi-square test</v>
      </c>
      <c r="S110" s="6" t="str">
        <f>IF(O110="not eligible for chi-square test","not eligible for chi-square testing",IF(Q110&gt;=0.01,"test results not statistically significant",IF(M110&lt;=0,"test results statistically significant, minority NOT overrepresented in arrests",IF(M110&gt;0,"test results statistically significant, minority overrepresented in arrests"))))</f>
        <v>not eligible for chi-square testing</v>
      </c>
    </row>
    <row r="111" spans="1:19" x14ac:dyDescent="0.2">
      <c r="A111" s="6" t="s">
        <v>539</v>
      </c>
      <c r="B111" s="7" t="s">
        <v>540</v>
      </c>
      <c r="C111" s="8">
        <v>550</v>
      </c>
      <c r="D111" s="3">
        <v>4</v>
      </c>
      <c r="E111" s="3">
        <v>546</v>
      </c>
      <c r="F111" s="3">
        <v>476</v>
      </c>
      <c r="G111" s="3">
        <v>5</v>
      </c>
      <c r="H111" s="3">
        <v>471</v>
      </c>
      <c r="I111" s="9">
        <f>(C111/SUM(C111,F111))*SUM(D111,G111)</f>
        <v>4.8245614035087723</v>
      </c>
      <c r="J111" s="9">
        <f>(C111/SUM(C111,F111))*SUM(E111,H111)</f>
        <v>545.17543859649129</v>
      </c>
      <c r="K111" s="9">
        <f>(F111/SUM(C111,F111))*SUM(D111,G111)</f>
        <v>4.1754385964912277</v>
      </c>
      <c r="L111" s="9">
        <f>(F111/SUM(C111,F111))*SUM(E111,H111)</f>
        <v>471.82456140350877</v>
      </c>
      <c r="M111" s="9">
        <f>G111-K111</f>
        <v>0.82456140350877227</v>
      </c>
      <c r="N111" s="10">
        <f>100*(M111/K111)</f>
        <v>19.747899159663877</v>
      </c>
      <c r="O111" s="4" t="str">
        <f>IF(AND(I111&gt;=5,J111&gt;=5,K111&gt;=5,L111&gt;=5),"eligible for chi-square test","not eligible for chi-square test")</f>
        <v>not eligible for chi-square test</v>
      </c>
      <c r="S111" s="6" t="str">
        <f>IF(O111="not eligible for chi-square test","not eligible for chi-square testing",IF(Q111&gt;=0.01,"test results not statistically significant",IF(M111&lt;=0,"test results statistically significant, minority NOT overrepresented in arrests",IF(M111&gt;0,"test results statistically significant, minority overrepresented in arrests"))))</f>
        <v>not eligible for chi-square testing</v>
      </c>
    </row>
    <row r="112" spans="1:19" x14ac:dyDescent="0.2">
      <c r="A112" s="6" t="s">
        <v>585</v>
      </c>
      <c r="B112" s="7" t="s">
        <v>586</v>
      </c>
      <c r="C112" s="8">
        <v>268</v>
      </c>
      <c r="D112" s="3">
        <v>0</v>
      </c>
      <c r="E112" s="3">
        <v>268</v>
      </c>
      <c r="F112" s="3">
        <v>214</v>
      </c>
      <c r="G112" s="3">
        <v>0</v>
      </c>
      <c r="H112" s="3">
        <v>214</v>
      </c>
      <c r="I112" s="9">
        <f>(C112/SUM(C112,F112))*SUM(D112,G112)</f>
        <v>0</v>
      </c>
      <c r="J112" s="9">
        <f>(C112/SUM(C112,F112))*SUM(E112,H112)</f>
        <v>268</v>
      </c>
      <c r="K112" s="9">
        <f>(F112/SUM(C112,F112))*SUM(D112,G112)</f>
        <v>0</v>
      </c>
      <c r="L112" s="9">
        <f>(F112/SUM(C112,F112))*SUM(E112,H112)</f>
        <v>214</v>
      </c>
      <c r="M112" s="9">
        <f>G112-K112</f>
        <v>0</v>
      </c>
      <c r="N112" s="10" t="e">
        <f>100*(M112/K112)</f>
        <v>#DIV/0!</v>
      </c>
      <c r="O112" s="4" t="str">
        <f>IF(AND(I112&gt;=5,J112&gt;=5,K112&gt;=5,L112&gt;=5),"eligible for chi-square test","not eligible for chi-square test")</f>
        <v>not eligible for chi-square test</v>
      </c>
      <c r="S112" s="6" t="str">
        <f>IF(O112="not eligible for chi-square test","not eligible for chi-square testing",IF(Q112&gt;=0.01,"test results not statistically significant",IF(M112&lt;=0,"test results statistically significant, minority NOT overrepresented in arrests",IF(M112&gt;0,"test results statistically significant, minority overrepresented in arrests"))))</f>
        <v>not eligible for chi-square testing</v>
      </c>
    </row>
    <row r="113" spans="1:19" x14ac:dyDescent="0.2">
      <c r="A113" s="6" t="s">
        <v>95</v>
      </c>
      <c r="B113" s="7" t="s">
        <v>96</v>
      </c>
      <c r="C113" s="8">
        <v>115</v>
      </c>
      <c r="D113" s="3">
        <v>15</v>
      </c>
      <c r="E113" s="3">
        <v>100</v>
      </c>
      <c r="F113" s="3">
        <v>0</v>
      </c>
      <c r="G113" s="3">
        <v>0</v>
      </c>
      <c r="H113" s="3">
        <v>0</v>
      </c>
      <c r="I113" s="9">
        <f>(C113/SUM(C113,F113))*SUM(D113,G113)</f>
        <v>15</v>
      </c>
      <c r="J113" s="9">
        <f>(C113/SUM(C113,F113))*SUM(E113,H113)</f>
        <v>100</v>
      </c>
      <c r="K113" s="9">
        <f>(F113/SUM(C113,F113))*SUM(D113,G113)</f>
        <v>0</v>
      </c>
      <c r="L113" s="9">
        <f>(F113/SUM(C113,F113))*SUM(E113,H113)</f>
        <v>0</v>
      </c>
      <c r="M113" s="9">
        <f>G113-K113</f>
        <v>0</v>
      </c>
      <c r="N113" s="10" t="e">
        <f>100*(M113/K113)</f>
        <v>#DIV/0!</v>
      </c>
      <c r="O113" s="4" t="str">
        <f>IF(AND(I113&gt;=5,J113&gt;=5,K113&gt;=5,L113&gt;=5),"eligible for chi-square test","not eligible for chi-square test")</f>
        <v>not eligible for chi-square test</v>
      </c>
      <c r="S113" s="6" t="str">
        <f>IF(O113="not eligible for chi-square test","not eligible for chi-square testing",IF(Q113&gt;=0.01,"test results not statistically significant",IF(M113&lt;=0,"test results statistically significant, minority NOT overrepresented in arrests",IF(M113&gt;0,"test results statistically significant, minority overrepresented in arrests"))))</f>
        <v>not eligible for chi-square testing</v>
      </c>
    </row>
    <row r="114" spans="1:19" x14ac:dyDescent="0.2">
      <c r="A114" s="6" t="s">
        <v>101</v>
      </c>
      <c r="B114" s="7" t="s">
        <v>102</v>
      </c>
      <c r="C114" s="8">
        <v>2392</v>
      </c>
      <c r="D114" s="3">
        <v>0</v>
      </c>
      <c r="E114" s="3">
        <v>2392</v>
      </c>
      <c r="F114" s="3">
        <v>320</v>
      </c>
      <c r="G114" s="3">
        <v>0</v>
      </c>
      <c r="H114" s="3">
        <v>320</v>
      </c>
      <c r="I114" s="9">
        <f>(C114/SUM(C114,F114))*SUM(D114,G114)</f>
        <v>0</v>
      </c>
      <c r="J114" s="9">
        <f>(C114/SUM(C114,F114))*SUM(E114,H114)</f>
        <v>2392</v>
      </c>
      <c r="K114" s="9">
        <f>(F114/SUM(C114,F114))*SUM(D114,G114)</f>
        <v>0</v>
      </c>
      <c r="L114" s="9">
        <f>(F114/SUM(C114,F114))*SUM(E114,H114)</f>
        <v>320</v>
      </c>
      <c r="M114" s="9">
        <f>G114-K114</f>
        <v>0</v>
      </c>
      <c r="N114" s="10" t="e">
        <f>100*(M114/K114)</f>
        <v>#DIV/0!</v>
      </c>
      <c r="O114" s="4" t="str">
        <f>IF(AND(I114&gt;=5,J114&gt;=5,K114&gt;=5,L114&gt;=5),"eligible for chi-square test","not eligible for chi-square test")</f>
        <v>not eligible for chi-square test</v>
      </c>
      <c r="S114" s="6" t="str">
        <f>IF(O114="not eligible for chi-square test","not eligible for chi-square testing",IF(Q114&gt;=0.01,"test results not statistically significant",IF(M114&lt;=0,"test results statistically significant, minority NOT overrepresented in arrests",IF(M114&gt;0,"test results statistically significant, minority overrepresented in arrests"))))</f>
        <v>not eligible for chi-square testing</v>
      </c>
    </row>
    <row r="115" spans="1:19" x14ac:dyDescent="0.2">
      <c r="A115" s="6" t="s">
        <v>533</v>
      </c>
      <c r="B115" s="7" t="s">
        <v>534</v>
      </c>
      <c r="C115" s="8">
        <v>253</v>
      </c>
      <c r="D115" s="3">
        <v>1</v>
      </c>
      <c r="E115" s="3">
        <v>252</v>
      </c>
      <c r="F115" s="3">
        <v>43</v>
      </c>
      <c r="G115" s="3">
        <v>0</v>
      </c>
      <c r="H115" s="3">
        <v>43</v>
      </c>
      <c r="I115" s="9">
        <f>(C115/SUM(C115,F115))*SUM(D115,G115)</f>
        <v>0.85472972972972971</v>
      </c>
      <c r="J115" s="9">
        <f>(C115/SUM(C115,F115))*SUM(E115,H115)</f>
        <v>252.14527027027026</v>
      </c>
      <c r="K115" s="9">
        <f>(F115/SUM(C115,F115))*SUM(D115,G115)</f>
        <v>0.14527027027027026</v>
      </c>
      <c r="L115" s="9">
        <f>(F115/SUM(C115,F115))*SUM(E115,H115)</f>
        <v>42.854729729729726</v>
      </c>
      <c r="M115" s="9">
        <f>G115-K115</f>
        <v>-0.14527027027027026</v>
      </c>
      <c r="N115" s="10">
        <f>100*(M115/K115)</f>
        <v>-100</v>
      </c>
      <c r="O115" s="4" t="str">
        <f>IF(AND(I115&gt;=5,J115&gt;=5,K115&gt;=5,L115&gt;=5),"eligible for chi-square test","not eligible for chi-square test")</f>
        <v>not eligible for chi-square test</v>
      </c>
      <c r="S115" s="6" t="str">
        <f>IF(O115="not eligible for chi-square test","not eligible for chi-square testing",IF(Q115&gt;=0.01,"test results not statistically significant",IF(M115&lt;=0,"test results statistically significant, minority NOT overrepresented in arrests",IF(M115&gt;0,"test results statistically significant, minority overrepresented in arrests"))))</f>
        <v>not eligible for chi-square testing</v>
      </c>
    </row>
    <row r="116" spans="1:19" x14ac:dyDescent="0.2">
      <c r="A116" s="6" t="s">
        <v>77</v>
      </c>
      <c r="B116" s="7" t="s">
        <v>78</v>
      </c>
      <c r="C116" s="8">
        <v>13</v>
      </c>
      <c r="D116" s="3">
        <v>0</v>
      </c>
      <c r="E116" s="3">
        <v>13</v>
      </c>
      <c r="F116" s="3">
        <v>3</v>
      </c>
      <c r="G116" s="3">
        <v>0</v>
      </c>
      <c r="H116" s="3">
        <v>3</v>
      </c>
      <c r="I116" s="9">
        <f>(C116/SUM(C116,F116))*SUM(D116,G116)</f>
        <v>0</v>
      </c>
      <c r="J116" s="9">
        <f>(C116/SUM(C116,F116))*SUM(E116,H116)</f>
        <v>13</v>
      </c>
      <c r="K116" s="9">
        <f>(F116/SUM(C116,F116))*SUM(D116,G116)</f>
        <v>0</v>
      </c>
      <c r="L116" s="9">
        <f>(F116/SUM(C116,F116))*SUM(E116,H116)</f>
        <v>3</v>
      </c>
      <c r="M116" s="9">
        <f>G116-K116</f>
        <v>0</v>
      </c>
      <c r="N116" s="10" t="e">
        <f>100*(M116/K116)</f>
        <v>#DIV/0!</v>
      </c>
      <c r="O116" s="4" t="str">
        <f>IF(AND(I116&gt;=5,J116&gt;=5,K116&gt;=5,L116&gt;=5),"eligible for chi-square test","not eligible for chi-square test")</f>
        <v>not eligible for chi-square test</v>
      </c>
      <c r="S116" s="6" t="str">
        <f>IF(O116="not eligible for chi-square test","not eligible for chi-square testing",IF(Q116&gt;=0.01,"test results not statistically significant",IF(M116&lt;=0,"test results statistically significant, minority NOT overrepresented in arrests",IF(M116&gt;0,"test results statistically significant, minority overrepresented in arrests"))))</f>
        <v>not eligible for chi-square testing</v>
      </c>
    </row>
    <row r="117" spans="1:19" x14ac:dyDescent="0.2">
      <c r="A117" s="6" t="s">
        <v>325</v>
      </c>
      <c r="B117" s="7" t="s">
        <v>326</v>
      </c>
      <c r="C117" s="8">
        <v>464</v>
      </c>
      <c r="D117" s="3">
        <v>7</v>
      </c>
      <c r="E117" s="3">
        <v>457</v>
      </c>
      <c r="F117" s="3">
        <v>14</v>
      </c>
      <c r="G117" s="3">
        <v>0</v>
      </c>
      <c r="H117" s="3">
        <v>14</v>
      </c>
      <c r="I117" s="9">
        <f>(C117/SUM(C117,F117))*SUM(D117,G117)</f>
        <v>6.7949790794979075</v>
      </c>
      <c r="J117" s="9">
        <f>(C117/SUM(C117,F117))*SUM(E117,H117)</f>
        <v>457.20502092050208</v>
      </c>
      <c r="K117" s="9">
        <f>(F117/SUM(C117,F117))*SUM(D117,G117)</f>
        <v>0.20502092050209206</v>
      </c>
      <c r="L117" s="9">
        <f>(F117/SUM(C117,F117))*SUM(E117,H117)</f>
        <v>13.794979079497908</v>
      </c>
      <c r="M117" s="9">
        <f>G117-K117</f>
        <v>-0.20502092050209206</v>
      </c>
      <c r="N117" s="10">
        <f>100*(M117/K117)</f>
        <v>-100</v>
      </c>
      <c r="O117" s="4" t="str">
        <f>IF(AND(I117&gt;=5,J117&gt;=5,K117&gt;=5,L117&gt;=5),"eligible for chi-square test","not eligible for chi-square test")</f>
        <v>not eligible for chi-square test</v>
      </c>
      <c r="S117" s="6" t="str">
        <f>IF(O117="not eligible for chi-square test","not eligible for chi-square testing",IF(Q117&gt;=0.01,"test results not statistically significant",IF(M117&lt;=0,"test results statistically significant, minority NOT overrepresented in arrests",IF(M117&gt;0,"test results statistically significant, minority overrepresented in arrests"))))</f>
        <v>not eligible for chi-square testing</v>
      </c>
    </row>
    <row r="118" spans="1:19" x14ac:dyDescent="0.2">
      <c r="A118" s="6" t="s">
        <v>263</v>
      </c>
      <c r="B118" s="7" t="s">
        <v>264</v>
      </c>
      <c r="C118" s="8">
        <v>4446</v>
      </c>
      <c r="D118" s="3">
        <v>2</v>
      </c>
      <c r="E118" s="3">
        <v>4444</v>
      </c>
      <c r="F118" s="3">
        <v>346</v>
      </c>
      <c r="G118" s="3">
        <v>0</v>
      </c>
      <c r="H118" s="3">
        <v>346</v>
      </c>
      <c r="I118" s="9">
        <f>(C118/SUM(C118,F118))*SUM(D118,G118)</f>
        <v>1.85559265442404</v>
      </c>
      <c r="J118" s="9">
        <f>(C118/SUM(C118,F118))*SUM(E118,H118)</f>
        <v>4444.1444073455759</v>
      </c>
      <c r="K118" s="9">
        <f>(F118/SUM(C118,F118))*SUM(D118,G118)</f>
        <v>0.14440734557595994</v>
      </c>
      <c r="L118" s="9">
        <f>(F118/SUM(C118,F118))*SUM(E118,H118)</f>
        <v>345.85559265442407</v>
      </c>
      <c r="M118" s="9">
        <f>G118-K118</f>
        <v>-0.14440734557595994</v>
      </c>
      <c r="N118" s="10">
        <f>100*(M118/K118)</f>
        <v>-100</v>
      </c>
      <c r="O118" s="4" t="str">
        <f>IF(AND(I118&gt;=5,J118&gt;=5,K118&gt;=5,L118&gt;=5),"eligible for chi-square test","not eligible for chi-square test")</f>
        <v>not eligible for chi-square test</v>
      </c>
      <c r="S118" s="6" t="str">
        <f>IF(O118="not eligible for chi-square test","not eligible for chi-square testing",IF(Q118&gt;=0.01,"test results not statistically significant",IF(M118&lt;=0,"test results statistically significant, minority NOT overrepresented in arrests",IF(M118&gt;0,"test results statistically significant, minority overrepresented in arrests"))))</f>
        <v>not eligible for chi-square testing</v>
      </c>
    </row>
    <row r="119" spans="1:19" x14ac:dyDescent="0.2">
      <c r="A119" s="6" t="s">
        <v>353</v>
      </c>
      <c r="B119" s="7" t="s">
        <v>354</v>
      </c>
      <c r="C119" s="8">
        <v>419</v>
      </c>
      <c r="D119" s="3">
        <v>3</v>
      </c>
      <c r="E119" s="3">
        <v>416</v>
      </c>
      <c r="F119" s="3">
        <v>30</v>
      </c>
      <c r="G119" s="3">
        <v>0</v>
      </c>
      <c r="H119" s="3">
        <v>30</v>
      </c>
      <c r="I119" s="9">
        <f>(C119/SUM(C119,F119))*SUM(D119,G119)</f>
        <v>2.799554565701559</v>
      </c>
      <c r="J119" s="9">
        <f>(C119/SUM(C119,F119))*SUM(E119,H119)</f>
        <v>416.20044543429844</v>
      </c>
      <c r="K119" s="9">
        <f>(F119/SUM(C119,F119))*SUM(D119,G119)</f>
        <v>0.200445434298441</v>
      </c>
      <c r="L119" s="9">
        <f>(F119/SUM(C119,F119))*SUM(E119,H119)</f>
        <v>29.799554565701563</v>
      </c>
      <c r="M119" s="9">
        <f>G119-K119</f>
        <v>-0.200445434298441</v>
      </c>
      <c r="N119" s="10">
        <f>100*(M119/K119)</f>
        <v>-100</v>
      </c>
      <c r="O119" s="4" t="str">
        <f>IF(AND(I119&gt;=5,J119&gt;=5,K119&gt;=5,L119&gt;=5),"eligible for chi-square test","not eligible for chi-square test")</f>
        <v>not eligible for chi-square test</v>
      </c>
      <c r="S119" s="6" t="str">
        <f>IF(O119="not eligible for chi-square test","not eligible for chi-square testing",IF(Q119&gt;=0.01,"test results not statistically significant",IF(M119&lt;=0,"test results statistically significant, minority NOT overrepresented in arrests",IF(M119&gt;0,"test results statistically significant, minority overrepresented in arrests"))))</f>
        <v>not eligible for chi-square testing</v>
      </c>
    </row>
    <row r="120" spans="1:19" x14ac:dyDescent="0.2">
      <c r="A120" s="6" t="s">
        <v>163</v>
      </c>
      <c r="B120" s="7" t="s">
        <v>164</v>
      </c>
      <c r="C120" s="8">
        <v>1610</v>
      </c>
      <c r="D120" s="3">
        <v>0</v>
      </c>
      <c r="E120" s="3">
        <v>1610</v>
      </c>
      <c r="F120" s="3">
        <v>112</v>
      </c>
      <c r="G120" s="3">
        <v>0</v>
      </c>
      <c r="H120" s="3">
        <v>112</v>
      </c>
      <c r="I120" s="9">
        <f>(C120/SUM(C120,F120))*SUM(D120,G120)</f>
        <v>0</v>
      </c>
      <c r="J120" s="9">
        <f>(C120/SUM(C120,F120))*SUM(E120,H120)</f>
        <v>1610</v>
      </c>
      <c r="K120" s="9">
        <f>(F120/SUM(C120,F120))*SUM(D120,G120)</f>
        <v>0</v>
      </c>
      <c r="L120" s="9">
        <f>(F120/SUM(C120,F120))*SUM(E120,H120)</f>
        <v>112.00000000000001</v>
      </c>
      <c r="M120" s="9">
        <f>G120-K120</f>
        <v>0</v>
      </c>
      <c r="N120" s="10" t="e">
        <f>100*(M120/K120)</f>
        <v>#DIV/0!</v>
      </c>
      <c r="O120" s="4" t="str">
        <f>IF(AND(I120&gt;=5,J120&gt;=5,K120&gt;=5,L120&gt;=5),"eligible for chi-square test","not eligible for chi-square test")</f>
        <v>not eligible for chi-square test</v>
      </c>
      <c r="S120" s="6" t="str">
        <f>IF(O120="not eligible for chi-square test","not eligible for chi-square testing",IF(Q120&gt;=0.01,"test results not statistically significant",IF(M120&lt;=0,"test results statistically significant, minority NOT overrepresented in arrests",IF(M120&gt;0,"test results statistically significant, minority overrepresented in arrests"))))</f>
        <v>not eligible for chi-square testing</v>
      </c>
    </row>
    <row r="121" spans="1:19" x14ac:dyDescent="0.2">
      <c r="A121" s="6" t="s">
        <v>103</v>
      </c>
      <c r="B121" s="7" t="s">
        <v>104</v>
      </c>
      <c r="C121" s="8">
        <v>160</v>
      </c>
      <c r="D121" s="3">
        <v>0</v>
      </c>
      <c r="E121" s="3">
        <v>160</v>
      </c>
      <c r="F121" s="3">
        <v>27</v>
      </c>
      <c r="G121" s="3">
        <v>0</v>
      </c>
      <c r="H121" s="3">
        <v>27</v>
      </c>
      <c r="I121" s="9">
        <f>(C121/SUM(C121,F121))*SUM(D121,G121)</f>
        <v>0</v>
      </c>
      <c r="J121" s="9">
        <f>(C121/SUM(C121,F121))*SUM(E121,H121)</f>
        <v>160</v>
      </c>
      <c r="K121" s="9">
        <f>(F121/SUM(C121,F121))*SUM(D121,G121)</f>
        <v>0</v>
      </c>
      <c r="L121" s="9">
        <f>(F121/SUM(C121,F121))*SUM(E121,H121)</f>
        <v>27</v>
      </c>
      <c r="M121" s="9">
        <f>G121-K121</f>
        <v>0</v>
      </c>
      <c r="N121" s="10" t="e">
        <f>100*(M121/K121)</f>
        <v>#DIV/0!</v>
      </c>
      <c r="O121" s="4" t="str">
        <f>IF(AND(I121&gt;=5,J121&gt;=5,K121&gt;=5,L121&gt;=5),"eligible for chi-square test","not eligible for chi-square test")</f>
        <v>not eligible for chi-square test</v>
      </c>
      <c r="S121" s="6" t="str">
        <f>IF(O121="not eligible for chi-square test","not eligible for chi-square testing",IF(Q121&gt;=0.01,"test results not statistically significant",IF(M121&lt;=0,"test results statistically significant, minority NOT overrepresented in arrests",IF(M121&gt;0,"test results statistically significant, minority overrepresented in arrests"))))</f>
        <v>not eligible for chi-square testing</v>
      </c>
    </row>
    <row r="122" spans="1:19" x14ac:dyDescent="0.2">
      <c r="A122" s="6" t="s">
        <v>261</v>
      </c>
      <c r="B122" s="7" t="s">
        <v>262</v>
      </c>
      <c r="C122" s="8">
        <v>3356</v>
      </c>
      <c r="D122" s="3">
        <v>0</v>
      </c>
      <c r="E122" s="3">
        <v>3356</v>
      </c>
      <c r="F122" s="3">
        <v>399</v>
      </c>
      <c r="G122" s="3">
        <v>2</v>
      </c>
      <c r="H122" s="3">
        <v>397</v>
      </c>
      <c r="I122" s="9">
        <f>(C122/SUM(C122,F122))*SUM(D122,G122)</f>
        <v>1.7874833555259655</v>
      </c>
      <c r="J122" s="9">
        <f>(C122/SUM(C122,F122))*SUM(E122,H122)</f>
        <v>3354.2125166444744</v>
      </c>
      <c r="K122" s="9">
        <f>(F122/SUM(C122,F122))*SUM(D122,G122)</f>
        <v>0.21251664447403462</v>
      </c>
      <c r="L122" s="9">
        <f>(F122/SUM(C122,F122))*SUM(E122,H122)</f>
        <v>398.78748335552598</v>
      </c>
      <c r="M122" s="9">
        <f>G122-K122</f>
        <v>1.7874833555259655</v>
      </c>
      <c r="N122" s="10">
        <f>100*(M122/K122)</f>
        <v>841.10275689223056</v>
      </c>
      <c r="O122" s="4" t="str">
        <f>IF(AND(I122&gt;=5,J122&gt;=5,K122&gt;=5,L122&gt;=5),"eligible for chi-square test","not eligible for chi-square test")</f>
        <v>not eligible for chi-square test</v>
      </c>
      <c r="S122" s="6" t="str">
        <f>IF(O122="not eligible for chi-square test","not eligible for chi-square testing",IF(Q122&gt;=0.01,"test results not statistically significant",IF(M122&lt;=0,"test results statistically significant, minority NOT overrepresented in arrests",IF(M122&gt;0,"test results statistically significant, minority overrepresented in arrests"))))</f>
        <v>not eligible for chi-square testing</v>
      </c>
    </row>
    <row r="123" spans="1:19" x14ac:dyDescent="0.2">
      <c r="A123" s="6" t="s">
        <v>473</v>
      </c>
      <c r="B123" s="7" t="s">
        <v>474</v>
      </c>
      <c r="C123" s="8">
        <v>1655</v>
      </c>
      <c r="D123" s="3">
        <v>0</v>
      </c>
      <c r="E123" s="3">
        <v>1655</v>
      </c>
      <c r="F123" s="3">
        <v>596</v>
      </c>
      <c r="G123" s="3">
        <v>0</v>
      </c>
      <c r="H123" s="3">
        <v>596</v>
      </c>
      <c r="I123" s="9">
        <f>(C123/SUM(C123,F123))*SUM(D123,G123)</f>
        <v>0</v>
      </c>
      <c r="J123" s="9">
        <f>(C123/SUM(C123,F123))*SUM(E123,H123)</f>
        <v>1655</v>
      </c>
      <c r="K123" s="9">
        <f>(F123/SUM(C123,F123))*SUM(D123,G123)</f>
        <v>0</v>
      </c>
      <c r="L123" s="9">
        <f>(F123/SUM(C123,F123))*SUM(E123,H123)</f>
        <v>596</v>
      </c>
      <c r="M123" s="9">
        <f>G123-K123</f>
        <v>0</v>
      </c>
      <c r="N123" s="10" t="e">
        <f>100*(M123/K123)</f>
        <v>#DIV/0!</v>
      </c>
      <c r="O123" s="4" t="str">
        <f>IF(AND(I123&gt;=5,J123&gt;=5,K123&gt;=5,L123&gt;=5),"eligible for chi-square test","not eligible for chi-square test")</f>
        <v>not eligible for chi-square test</v>
      </c>
      <c r="S123" s="6" t="str">
        <f>IF(O123="not eligible for chi-square test","not eligible for chi-square testing",IF(Q123&gt;=0.01,"test results not statistically significant",IF(M123&lt;=0,"test results statistically significant, minority NOT overrepresented in arrests",IF(M123&gt;0,"test results statistically significant, minority overrepresented in arrests"))))</f>
        <v>not eligible for chi-square testing</v>
      </c>
    </row>
    <row r="124" spans="1:19" x14ac:dyDescent="0.2">
      <c r="A124" s="6" t="s">
        <v>107</v>
      </c>
      <c r="B124" s="7" t="s">
        <v>108</v>
      </c>
      <c r="C124" s="8">
        <v>18</v>
      </c>
      <c r="D124" s="3">
        <v>0</v>
      </c>
      <c r="E124" s="3">
        <v>18</v>
      </c>
      <c r="F124" s="3">
        <v>9</v>
      </c>
      <c r="G124" s="3">
        <v>0</v>
      </c>
      <c r="H124" s="3">
        <v>9</v>
      </c>
      <c r="I124" s="9">
        <f>(C124/SUM(C124,F124))*SUM(D124,G124)</f>
        <v>0</v>
      </c>
      <c r="J124" s="9">
        <f>(C124/SUM(C124,F124))*SUM(E124,H124)</f>
        <v>18</v>
      </c>
      <c r="K124" s="9">
        <f>(F124/SUM(C124,F124))*SUM(D124,G124)</f>
        <v>0</v>
      </c>
      <c r="L124" s="9">
        <f>(F124/SUM(C124,F124))*SUM(E124,H124)</f>
        <v>9</v>
      </c>
      <c r="M124" s="9">
        <f>G124-K124</f>
        <v>0</v>
      </c>
      <c r="N124" s="10" t="e">
        <f>100*(M124/K124)</f>
        <v>#DIV/0!</v>
      </c>
      <c r="O124" s="4" t="str">
        <f>IF(AND(I124&gt;=5,J124&gt;=5,K124&gt;=5,L124&gt;=5),"eligible for chi-square test","not eligible for chi-square test")</f>
        <v>not eligible for chi-square test</v>
      </c>
      <c r="S124" s="6" t="str">
        <f>IF(O124="not eligible for chi-square test","not eligible for chi-square testing",IF(Q124&gt;=0.01,"test results not statistically significant",IF(M124&lt;=0,"test results statistically significant, minority NOT overrepresented in arrests",IF(M124&gt;0,"test results statistically significant, minority overrepresented in arrests"))))</f>
        <v>not eligible for chi-square testing</v>
      </c>
    </row>
    <row r="125" spans="1:19" x14ac:dyDescent="0.2">
      <c r="A125" s="6" t="s">
        <v>477</v>
      </c>
      <c r="B125" s="7" t="s">
        <v>478</v>
      </c>
      <c r="C125" s="8">
        <v>11</v>
      </c>
      <c r="D125" s="3">
        <v>0</v>
      </c>
      <c r="E125" s="3">
        <v>11</v>
      </c>
      <c r="F125" s="3">
        <v>1</v>
      </c>
      <c r="G125" s="3">
        <v>0</v>
      </c>
      <c r="H125" s="3">
        <v>1</v>
      </c>
      <c r="I125" s="9">
        <f>(C125/SUM(C125,F125))*SUM(D125,G125)</f>
        <v>0</v>
      </c>
      <c r="J125" s="9">
        <f>(C125/SUM(C125,F125))*SUM(E125,H125)</f>
        <v>11</v>
      </c>
      <c r="K125" s="9">
        <f>(F125/SUM(C125,F125))*SUM(D125,G125)</f>
        <v>0</v>
      </c>
      <c r="L125" s="9">
        <f>(F125/SUM(C125,F125))*SUM(E125,H125)</f>
        <v>1</v>
      </c>
      <c r="M125" s="9">
        <f>G125-K125</f>
        <v>0</v>
      </c>
      <c r="N125" s="10" t="e">
        <f>100*(M125/K125)</f>
        <v>#DIV/0!</v>
      </c>
      <c r="O125" s="4" t="str">
        <f>IF(AND(I125&gt;=5,J125&gt;=5,K125&gt;=5,L125&gt;=5),"eligible for chi-square test","not eligible for chi-square test")</f>
        <v>not eligible for chi-square test</v>
      </c>
      <c r="S125" s="6" t="str">
        <f>IF(O125="not eligible for chi-square test","not eligible for chi-square testing",IF(Q125&gt;=0.01,"test results not statistically significant",IF(M125&lt;=0,"test results statistically significant, minority NOT overrepresented in arrests",IF(M125&gt;0,"test results statistically significant, minority overrepresented in arrests"))))</f>
        <v>not eligible for chi-square testing</v>
      </c>
    </row>
    <row r="126" spans="1:19" x14ac:dyDescent="0.2">
      <c r="A126" s="6" t="s">
        <v>475</v>
      </c>
      <c r="B126" s="7" t="s">
        <v>476</v>
      </c>
      <c r="C126" s="8">
        <v>1790</v>
      </c>
      <c r="D126" s="3">
        <v>1</v>
      </c>
      <c r="E126" s="3">
        <v>1789</v>
      </c>
      <c r="F126" s="3">
        <v>682</v>
      </c>
      <c r="G126" s="3">
        <v>13</v>
      </c>
      <c r="H126" s="3">
        <v>669</v>
      </c>
      <c r="I126" s="9">
        <f>(C126/SUM(C126,F126))*SUM(D126,G126)</f>
        <v>10.137540453074433</v>
      </c>
      <c r="J126" s="9">
        <f>(C126/SUM(C126,F126))*SUM(E126,H126)</f>
        <v>1779.8624595469255</v>
      </c>
      <c r="K126" s="9">
        <f>(F126/SUM(C126,F126))*SUM(D126,G126)</f>
        <v>3.8624595469255665</v>
      </c>
      <c r="L126" s="9">
        <f>(F126/SUM(C126,F126))*SUM(E126,H126)</f>
        <v>678.13754045307451</v>
      </c>
      <c r="M126" s="9">
        <f>G126-K126</f>
        <v>9.1375404530744326</v>
      </c>
      <c r="N126" s="10">
        <f>100*(M126/K126)</f>
        <v>236.57310431503979</v>
      </c>
      <c r="O126" s="4" t="str">
        <f>IF(AND(I126&gt;=5,J126&gt;=5,K126&gt;=5,L126&gt;=5),"eligible for chi-square test","not eligible for chi-square test")</f>
        <v>not eligible for chi-square test</v>
      </c>
      <c r="S126" s="6" t="str">
        <f>IF(O126="not eligible for chi-square test","not eligible for chi-square testing",IF(Q126&gt;=0.01,"test results not statistically significant",IF(M126&lt;=0,"test results statistically significant, minority NOT overrepresented in arrests",IF(M126&gt;0,"test results statistically significant, minority overrepresented in arrests"))))</f>
        <v>not eligible for chi-square testing</v>
      </c>
    </row>
    <row r="127" spans="1:19" x14ac:dyDescent="0.2">
      <c r="A127" s="6" t="s">
        <v>301</v>
      </c>
      <c r="B127" s="7" t="s">
        <v>302</v>
      </c>
      <c r="C127" s="8">
        <v>1946</v>
      </c>
      <c r="D127" s="3">
        <v>31</v>
      </c>
      <c r="E127" s="3">
        <v>1915</v>
      </c>
      <c r="F127" s="3">
        <v>92</v>
      </c>
      <c r="G127" s="3">
        <v>1</v>
      </c>
      <c r="H127" s="3">
        <v>91</v>
      </c>
      <c r="I127" s="9">
        <f>(C127/SUM(C127,F127))*SUM(D127,G127)</f>
        <v>30.555446516192344</v>
      </c>
      <c r="J127" s="9">
        <f>(C127/SUM(C127,F127))*SUM(E127,H127)</f>
        <v>1915.4445534838076</v>
      </c>
      <c r="K127" s="9">
        <f>(F127/SUM(C127,F127))*SUM(D127,G127)</f>
        <v>1.4445534838076546</v>
      </c>
      <c r="L127" s="9">
        <f>(F127/SUM(C127,F127))*SUM(E127,H127)</f>
        <v>90.555446516192347</v>
      </c>
      <c r="M127" s="9">
        <f>G127-K127</f>
        <v>-0.44455348380765458</v>
      </c>
      <c r="N127" s="10">
        <f>100*(M127/K127)</f>
        <v>-30.774456521739129</v>
      </c>
      <c r="O127" s="4" t="str">
        <f>IF(AND(I127&gt;=5,J127&gt;=5,K127&gt;=5,L127&gt;=5),"eligible for chi-square test","not eligible for chi-square test")</f>
        <v>not eligible for chi-square test</v>
      </c>
      <c r="S127" s="6" t="str">
        <f>IF(O127="not eligible for chi-square test","not eligible for chi-square testing",IF(Q127&gt;=0.01,"test results not statistically significant",IF(M127&lt;=0,"test results statistically significant, minority NOT overrepresented in arrests",IF(M127&gt;0,"test results statistically significant, minority overrepresented in arrests"))))</f>
        <v>not eligible for chi-square testing</v>
      </c>
    </row>
    <row r="128" spans="1:19" x14ac:dyDescent="0.2">
      <c r="A128" s="6" t="s">
        <v>125</v>
      </c>
      <c r="B128" s="7" t="s">
        <v>126</v>
      </c>
      <c r="C128" s="8">
        <v>1187</v>
      </c>
      <c r="D128" s="3">
        <v>11</v>
      </c>
      <c r="E128" s="3">
        <v>1176</v>
      </c>
      <c r="F128" s="3">
        <v>41</v>
      </c>
      <c r="G128" s="3">
        <v>0</v>
      </c>
      <c r="H128" s="3">
        <v>41</v>
      </c>
      <c r="I128" s="9">
        <f>(C128/SUM(C128,F128))*SUM(D128,G128)</f>
        <v>10.632736156351791</v>
      </c>
      <c r="J128" s="9">
        <f>(C128/SUM(C128,F128))*SUM(E128,H128)</f>
        <v>1176.3672638436483</v>
      </c>
      <c r="K128" s="9">
        <f>(F128/SUM(C128,F128))*SUM(D128,G128)</f>
        <v>0.36726384364820847</v>
      </c>
      <c r="L128" s="9">
        <f>(F128/SUM(C128,F128))*SUM(E128,H128)</f>
        <v>40.63273615635179</v>
      </c>
      <c r="M128" s="9">
        <f>G128-K128</f>
        <v>-0.36726384364820847</v>
      </c>
      <c r="N128" s="10">
        <f>100*(M128/K128)</f>
        <v>-100</v>
      </c>
      <c r="O128" s="4" t="str">
        <f>IF(AND(I128&gt;=5,J128&gt;=5,K128&gt;=5,L128&gt;=5),"eligible for chi-square test","not eligible for chi-square test")</f>
        <v>not eligible for chi-square test</v>
      </c>
      <c r="S128" s="6" t="str">
        <f>IF(O128="not eligible for chi-square test","not eligible for chi-square testing",IF(Q128&gt;=0.01,"test results not statistically significant",IF(M128&lt;=0,"test results statistically significant, minority NOT overrepresented in arrests",IF(M128&gt;0,"test results statistically significant, minority overrepresented in arrests"))))</f>
        <v>not eligible for chi-square testing</v>
      </c>
    </row>
    <row r="129" spans="1:19" x14ac:dyDescent="0.2">
      <c r="A129" s="6" t="s">
        <v>127</v>
      </c>
      <c r="B129" s="7" t="s">
        <v>128</v>
      </c>
      <c r="C129" s="8">
        <v>1040</v>
      </c>
      <c r="D129" s="3">
        <v>17</v>
      </c>
      <c r="E129" s="3">
        <v>1023</v>
      </c>
      <c r="F129" s="3">
        <v>62</v>
      </c>
      <c r="G129" s="3">
        <v>0</v>
      </c>
      <c r="H129" s="3">
        <v>62</v>
      </c>
      <c r="I129" s="9">
        <f>(C129/SUM(C129,F129))*SUM(D129,G129)</f>
        <v>16.04355716878403</v>
      </c>
      <c r="J129" s="9">
        <f>(C129/SUM(C129,F129))*SUM(E129,H129)</f>
        <v>1023.956442831216</v>
      </c>
      <c r="K129" s="9">
        <f>(F129/SUM(C129,F129))*SUM(D129,G129)</f>
        <v>0.95644283121597096</v>
      </c>
      <c r="L129" s="9">
        <f>(F129/SUM(C129,F129))*SUM(E129,H129)</f>
        <v>61.043557168784034</v>
      </c>
      <c r="M129" s="9">
        <f>G129-K129</f>
        <v>-0.95644283121597096</v>
      </c>
      <c r="N129" s="10">
        <f>100*(M129/K129)</f>
        <v>-100</v>
      </c>
      <c r="O129" s="4" t="str">
        <f>IF(AND(I129&gt;=5,J129&gt;=5,K129&gt;=5,L129&gt;=5),"eligible for chi-square test","not eligible for chi-square test")</f>
        <v>not eligible for chi-square test</v>
      </c>
      <c r="S129" s="6" t="str">
        <f>IF(O129="not eligible for chi-square test","not eligible for chi-square testing",IF(Q129&gt;=0.01,"test results not statistically significant",IF(M129&lt;=0,"test results statistically significant, minority NOT overrepresented in arrests",IF(M129&gt;0,"test results statistically significant, minority overrepresented in arrests"))))</f>
        <v>not eligible for chi-square testing</v>
      </c>
    </row>
    <row r="130" spans="1:19" x14ac:dyDescent="0.2">
      <c r="A130" s="6" t="s">
        <v>131</v>
      </c>
      <c r="B130" s="7" t="s">
        <v>132</v>
      </c>
      <c r="C130" s="8">
        <v>3816</v>
      </c>
      <c r="D130" s="3">
        <v>38</v>
      </c>
      <c r="E130" s="3">
        <v>3778</v>
      </c>
      <c r="F130" s="3">
        <v>329</v>
      </c>
      <c r="G130" s="3">
        <v>7</v>
      </c>
      <c r="H130" s="3">
        <v>322</v>
      </c>
      <c r="I130" s="9">
        <f>(C130/SUM(C130,F130))*SUM(D130,G130)</f>
        <v>41.428226779252114</v>
      </c>
      <c r="J130" s="9">
        <f>(C130/SUM(C130,F130))*SUM(E130,H130)</f>
        <v>3774.5717732207481</v>
      </c>
      <c r="K130" s="9">
        <f>(F130/SUM(C130,F130))*SUM(D130,G130)</f>
        <v>3.5717732207478887</v>
      </c>
      <c r="L130" s="9">
        <f>(F130/SUM(C130,F130))*SUM(E130,H130)</f>
        <v>325.4282267792521</v>
      </c>
      <c r="M130" s="9">
        <f>G130-K130</f>
        <v>3.4282267792521113</v>
      </c>
      <c r="N130" s="10">
        <f>100*(M130/K130)</f>
        <v>95.981087470449182</v>
      </c>
      <c r="O130" s="4" t="str">
        <f>IF(AND(I130&gt;=5,J130&gt;=5,K130&gt;=5,L130&gt;=5),"eligible for chi-square test","not eligible for chi-square test")</f>
        <v>not eligible for chi-square test</v>
      </c>
      <c r="S130" s="6" t="str">
        <f>IF(O130="not eligible for chi-square test","not eligible for chi-square testing",IF(Q130&gt;=0.01,"test results not statistically significant",IF(M130&lt;=0,"test results statistically significant, minority NOT overrepresented in arrests",IF(M130&gt;0,"test results statistically significant, minority overrepresented in arrests"))))</f>
        <v>not eligible for chi-square testing</v>
      </c>
    </row>
    <row r="131" spans="1:19" x14ac:dyDescent="0.2">
      <c r="A131" s="6" t="s">
        <v>479</v>
      </c>
      <c r="B131" s="7" t="s">
        <v>480</v>
      </c>
      <c r="C131" s="8">
        <v>449</v>
      </c>
      <c r="D131" s="3">
        <v>0</v>
      </c>
      <c r="E131" s="3">
        <v>449</v>
      </c>
      <c r="F131" s="3">
        <v>36</v>
      </c>
      <c r="G131" s="3">
        <v>0</v>
      </c>
      <c r="H131" s="3">
        <v>36</v>
      </c>
      <c r="I131" s="9">
        <f>(C131/SUM(C131,F131))*SUM(D131,G131)</f>
        <v>0</v>
      </c>
      <c r="J131" s="9">
        <f>(C131/SUM(C131,F131))*SUM(E131,H131)</f>
        <v>449</v>
      </c>
      <c r="K131" s="9">
        <f>(F131/SUM(C131,F131))*SUM(D131,G131)</f>
        <v>0</v>
      </c>
      <c r="L131" s="9">
        <f>(F131/SUM(C131,F131))*SUM(E131,H131)</f>
        <v>36</v>
      </c>
      <c r="M131" s="9">
        <f>G131-K131</f>
        <v>0</v>
      </c>
      <c r="N131" s="10" t="e">
        <f>100*(M131/K131)</f>
        <v>#DIV/0!</v>
      </c>
      <c r="O131" s="4" t="str">
        <f>IF(AND(I131&gt;=5,J131&gt;=5,K131&gt;=5,L131&gt;=5),"eligible for chi-square test","not eligible for chi-square test")</f>
        <v>not eligible for chi-square test</v>
      </c>
      <c r="S131" s="6" t="str">
        <f>IF(O131="not eligible for chi-square test","not eligible for chi-square testing",IF(Q131&gt;=0.01,"test results not statistically significant",IF(M131&lt;=0,"test results statistically significant, minority NOT overrepresented in arrests",IF(M131&gt;0,"test results statistically significant, minority overrepresented in arrests"))))</f>
        <v>not eligible for chi-square testing</v>
      </c>
    </row>
    <row r="132" spans="1:19" x14ac:dyDescent="0.2">
      <c r="A132" s="6" t="s">
        <v>137</v>
      </c>
      <c r="B132" s="7" t="s">
        <v>138</v>
      </c>
      <c r="C132" s="8">
        <v>5536</v>
      </c>
      <c r="D132" s="3">
        <v>6</v>
      </c>
      <c r="E132" s="3">
        <v>5530</v>
      </c>
      <c r="F132" s="3">
        <v>812</v>
      </c>
      <c r="G132" s="3">
        <v>3</v>
      </c>
      <c r="H132" s="3">
        <v>809</v>
      </c>
      <c r="I132" s="9">
        <f>(C132/SUM(C132,F132))*SUM(D132,G132)</f>
        <v>7.8487712665406422</v>
      </c>
      <c r="J132" s="9">
        <f>(C132/SUM(C132,F132))*SUM(E132,H132)</f>
        <v>5528.151228733459</v>
      </c>
      <c r="K132" s="9">
        <f>(F132/SUM(C132,F132))*SUM(D132,G132)</f>
        <v>1.1512287334593574</v>
      </c>
      <c r="L132" s="9">
        <f>(F132/SUM(C132,F132))*SUM(E132,H132)</f>
        <v>810.84877126654067</v>
      </c>
      <c r="M132" s="9">
        <f>G132-K132</f>
        <v>1.8487712665406426</v>
      </c>
      <c r="N132" s="10">
        <f>100*(M132/K132)</f>
        <v>160.59113300492609</v>
      </c>
      <c r="O132" s="4" t="str">
        <f>IF(AND(I132&gt;=5,J132&gt;=5,K132&gt;=5,L132&gt;=5),"eligible for chi-square test","not eligible for chi-square test")</f>
        <v>not eligible for chi-square test</v>
      </c>
      <c r="S132" s="6" t="str">
        <f>IF(O132="not eligible for chi-square test","not eligible for chi-square testing",IF(Q132&gt;=0.01,"test results not statistically significant",IF(M132&lt;=0,"test results statistically significant, minority NOT overrepresented in arrests",IF(M132&gt;0,"test results statistically significant, minority overrepresented in arrests"))))</f>
        <v>not eligible for chi-square testing</v>
      </c>
    </row>
    <row r="133" spans="1:19" x14ac:dyDescent="0.2">
      <c r="A133" s="6" t="s">
        <v>485</v>
      </c>
      <c r="B133" s="7" t="s">
        <v>486</v>
      </c>
      <c r="C133" s="8">
        <v>11</v>
      </c>
      <c r="D133" s="3">
        <v>0</v>
      </c>
      <c r="E133" s="3">
        <v>11</v>
      </c>
      <c r="F133" s="3">
        <v>1</v>
      </c>
      <c r="G133" s="3">
        <v>0</v>
      </c>
      <c r="H133" s="3">
        <v>1</v>
      </c>
      <c r="I133" s="9">
        <f>(C133/SUM(C133,F133))*SUM(D133,G133)</f>
        <v>0</v>
      </c>
      <c r="J133" s="9">
        <f>(C133/SUM(C133,F133))*SUM(E133,H133)</f>
        <v>11</v>
      </c>
      <c r="K133" s="9">
        <f>(F133/SUM(C133,F133))*SUM(D133,G133)</f>
        <v>0</v>
      </c>
      <c r="L133" s="9">
        <f>(F133/SUM(C133,F133))*SUM(E133,H133)</f>
        <v>1</v>
      </c>
      <c r="M133" s="9">
        <f>G133-K133</f>
        <v>0</v>
      </c>
      <c r="N133" s="10" t="e">
        <f>100*(M133/K133)</f>
        <v>#DIV/0!</v>
      </c>
      <c r="O133" s="4" t="str">
        <f>IF(AND(I133&gt;=5,J133&gt;=5,K133&gt;=5,L133&gt;=5),"eligible for chi-square test","not eligible for chi-square test")</f>
        <v>not eligible for chi-square test</v>
      </c>
      <c r="S133" s="6" t="str">
        <f>IF(O133="not eligible for chi-square test","not eligible for chi-square testing",IF(Q133&gt;=0.01,"test results not statistically significant",IF(M133&lt;=0,"test results statistically significant, minority NOT overrepresented in arrests",IF(M133&gt;0,"test results statistically significant, minority overrepresented in arrests"))))</f>
        <v>not eligible for chi-square testing</v>
      </c>
    </row>
    <row r="134" spans="1:19" x14ac:dyDescent="0.2">
      <c r="A134" s="6" t="s">
        <v>415</v>
      </c>
      <c r="B134" s="7" t="s">
        <v>416</v>
      </c>
      <c r="C134" s="8">
        <v>3714</v>
      </c>
      <c r="D134" s="3">
        <v>42</v>
      </c>
      <c r="E134" s="3">
        <v>3672</v>
      </c>
      <c r="F134" s="3">
        <v>438</v>
      </c>
      <c r="G134" s="3">
        <v>5</v>
      </c>
      <c r="H134" s="3">
        <v>433</v>
      </c>
      <c r="I134" s="9">
        <f>(C134/SUM(C134,F134))*SUM(D134,G134)</f>
        <v>42.04190751445087</v>
      </c>
      <c r="J134" s="9">
        <f>(C134/SUM(C134,F134))*SUM(E134,H134)</f>
        <v>3671.9580924855491</v>
      </c>
      <c r="K134" s="9">
        <f>(F134/SUM(C134,F134))*SUM(D134,G134)</f>
        <v>4.9580924855491331</v>
      </c>
      <c r="L134" s="9">
        <f>(F134/SUM(C134,F134))*SUM(E134,H134)</f>
        <v>433.04190751445088</v>
      </c>
      <c r="M134" s="9">
        <f>G134-K134</f>
        <v>4.1907514450866934E-2</v>
      </c>
      <c r="N134" s="10">
        <f>100*(M134/K134)</f>
        <v>0.84523462547362038</v>
      </c>
      <c r="O134" s="4" t="str">
        <f>IF(AND(I134&gt;=5,J134&gt;=5,K134&gt;=5,L134&gt;=5),"eligible for chi-square test","not eligible for chi-square test")</f>
        <v>not eligible for chi-square test</v>
      </c>
      <c r="S134" s="6" t="str">
        <f>IF(O134="not eligible for chi-square test","not eligible for chi-square testing",IF(Q134&gt;=0.01,"test results not statistically significant",IF(M134&lt;=0,"test results statistically significant, minority NOT overrepresented in arrests",IF(M134&gt;0,"test results statistically significant, minority overrepresented in arrests"))))</f>
        <v>not eligible for chi-square testing</v>
      </c>
    </row>
    <row r="135" spans="1:19" x14ac:dyDescent="0.2">
      <c r="A135" s="6" t="s">
        <v>487</v>
      </c>
      <c r="B135" s="7" t="s">
        <v>488</v>
      </c>
      <c r="C135" s="8">
        <v>1092</v>
      </c>
      <c r="D135" s="3">
        <v>22</v>
      </c>
      <c r="E135" s="3">
        <v>1070</v>
      </c>
      <c r="F135" s="3">
        <v>140</v>
      </c>
      <c r="G135" s="3">
        <v>2</v>
      </c>
      <c r="H135" s="3">
        <v>138</v>
      </c>
      <c r="I135" s="9">
        <f>(C135/SUM(C135,F135))*SUM(D135,G135)</f>
        <v>21.272727272727273</v>
      </c>
      <c r="J135" s="9">
        <f>(C135/SUM(C135,F135))*SUM(E135,H135)</f>
        <v>1070.7272727272727</v>
      </c>
      <c r="K135" s="9">
        <f>(F135/SUM(C135,F135))*SUM(D135,G135)</f>
        <v>2.7272727272727271</v>
      </c>
      <c r="L135" s="9">
        <f>(F135/SUM(C135,F135))*SUM(E135,H135)</f>
        <v>137.27272727272728</v>
      </c>
      <c r="M135" s="9">
        <f>G135-K135</f>
        <v>-0.72727272727272707</v>
      </c>
      <c r="N135" s="10">
        <f>100*(M135/K135)</f>
        <v>-26.666666666666661</v>
      </c>
      <c r="O135" s="4" t="str">
        <f>IF(AND(I135&gt;=5,J135&gt;=5,K135&gt;=5,L135&gt;=5),"eligible for chi-square test","not eligible for chi-square test")</f>
        <v>not eligible for chi-square test</v>
      </c>
      <c r="S135" s="6" t="str">
        <f>IF(O135="not eligible for chi-square test","not eligible for chi-square testing",IF(Q135&gt;=0.01,"test results not statistically significant",IF(M135&lt;=0,"test results statistically significant, minority NOT overrepresented in arrests",IF(M135&gt;0,"test results statistically significant, minority overrepresented in arrests"))))</f>
        <v>not eligible for chi-square testing</v>
      </c>
    </row>
    <row r="136" spans="1:19" x14ac:dyDescent="0.2">
      <c r="A136" s="6" t="s">
        <v>367</v>
      </c>
      <c r="B136" s="7" t="s">
        <v>368</v>
      </c>
      <c r="C136" s="8">
        <v>299</v>
      </c>
      <c r="D136" s="3">
        <v>4</v>
      </c>
      <c r="E136" s="3">
        <v>295</v>
      </c>
      <c r="F136" s="3">
        <v>9</v>
      </c>
      <c r="G136" s="3">
        <v>1</v>
      </c>
      <c r="H136" s="3">
        <v>8</v>
      </c>
      <c r="I136" s="9">
        <f>(C136/SUM(C136,F136))*SUM(D136,G136)</f>
        <v>4.8538961038961039</v>
      </c>
      <c r="J136" s="9">
        <f>(C136/SUM(C136,F136))*SUM(E136,H136)</f>
        <v>294.14610389610391</v>
      </c>
      <c r="K136" s="9">
        <f>(F136/SUM(C136,F136))*SUM(D136,G136)</f>
        <v>0.1461038961038961</v>
      </c>
      <c r="L136" s="9">
        <f>(F136/SUM(C136,F136))*SUM(E136,H136)</f>
        <v>8.853896103896103</v>
      </c>
      <c r="M136" s="9">
        <f>G136-K136</f>
        <v>0.85389610389610393</v>
      </c>
      <c r="N136" s="10">
        <f>100*(M136/K136)</f>
        <v>584.44444444444446</v>
      </c>
      <c r="O136" s="4" t="str">
        <f>IF(AND(I136&gt;=5,J136&gt;=5,K136&gt;=5,L136&gt;=5),"eligible for chi-square test","not eligible for chi-square test")</f>
        <v>not eligible for chi-square test</v>
      </c>
      <c r="S136" s="6" t="str">
        <f>IF(O136="not eligible for chi-square test","not eligible for chi-square testing",IF(Q136&gt;=0.01,"test results not statistically significant",IF(M136&lt;=0,"test results statistically significant, minority NOT overrepresented in arrests",IF(M136&gt;0,"test results statistically significant, minority overrepresented in arrests"))))</f>
        <v>not eligible for chi-square testing</v>
      </c>
    </row>
    <row r="137" spans="1:19" x14ac:dyDescent="0.2">
      <c r="A137" s="6" t="s">
        <v>115</v>
      </c>
      <c r="B137" s="7" t="s">
        <v>116</v>
      </c>
      <c r="C137" s="8">
        <v>1177</v>
      </c>
      <c r="D137" s="3">
        <v>0</v>
      </c>
      <c r="E137" s="3">
        <v>1177</v>
      </c>
      <c r="F137" s="3">
        <v>184</v>
      </c>
      <c r="G137" s="3">
        <v>0</v>
      </c>
      <c r="H137" s="3">
        <v>184</v>
      </c>
      <c r="I137" s="9">
        <f>(C137/SUM(C137,F137))*SUM(D137,G137)</f>
        <v>0</v>
      </c>
      <c r="J137" s="9">
        <f>(C137/SUM(C137,F137))*SUM(E137,H137)</f>
        <v>1177</v>
      </c>
      <c r="K137" s="9">
        <f>(F137/SUM(C137,F137))*SUM(D137,G137)</f>
        <v>0</v>
      </c>
      <c r="L137" s="9">
        <f>(F137/SUM(C137,F137))*SUM(E137,H137)</f>
        <v>184</v>
      </c>
      <c r="M137" s="9">
        <f>G137-K137</f>
        <v>0</v>
      </c>
      <c r="N137" s="10" t="e">
        <f>100*(M137/K137)</f>
        <v>#DIV/0!</v>
      </c>
      <c r="O137" s="4" t="str">
        <f>IF(AND(I137&gt;=5,J137&gt;=5,K137&gt;=5,L137&gt;=5),"eligible for chi-square test","not eligible for chi-square test")</f>
        <v>not eligible for chi-square test</v>
      </c>
      <c r="S137" s="6" t="str">
        <f>IF(O137="not eligible for chi-square test","not eligible for chi-square testing",IF(Q137&gt;=0.01,"test results not statistically significant",IF(M137&lt;=0,"test results statistically significant, minority NOT overrepresented in arrests",IF(M137&gt;0,"test results statistically significant, minority overrepresented in arrests"))))</f>
        <v>not eligible for chi-square testing</v>
      </c>
    </row>
    <row r="138" spans="1:19" x14ac:dyDescent="0.2">
      <c r="A138" s="6" t="s">
        <v>143</v>
      </c>
      <c r="B138" s="7" t="s">
        <v>144</v>
      </c>
      <c r="C138" s="8">
        <v>533</v>
      </c>
      <c r="D138" s="3">
        <v>4</v>
      </c>
      <c r="E138" s="3">
        <v>529</v>
      </c>
      <c r="F138" s="3">
        <v>18</v>
      </c>
      <c r="G138" s="3">
        <v>0</v>
      </c>
      <c r="H138" s="3">
        <v>18</v>
      </c>
      <c r="I138" s="9">
        <f>(C138/SUM(C138,F138))*SUM(D138,G138)</f>
        <v>3.8693284936479131</v>
      </c>
      <c r="J138" s="9">
        <f>(C138/SUM(C138,F138))*SUM(E138,H138)</f>
        <v>529.13067150635209</v>
      </c>
      <c r="K138" s="9">
        <f>(F138/SUM(C138,F138))*SUM(D138,G138)</f>
        <v>0.1306715063520871</v>
      </c>
      <c r="L138" s="9">
        <f>(F138/SUM(C138,F138))*SUM(E138,H138)</f>
        <v>17.86932849364791</v>
      </c>
      <c r="M138" s="9">
        <f>G138-K138</f>
        <v>-0.1306715063520871</v>
      </c>
      <c r="N138" s="10">
        <f>100*(M138/K138)</f>
        <v>-100</v>
      </c>
      <c r="O138" s="4" t="str">
        <f>IF(AND(I138&gt;=5,J138&gt;=5,K138&gt;=5,L138&gt;=5),"eligible for chi-square test","not eligible for chi-square test")</f>
        <v>not eligible for chi-square test</v>
      </c>
      <c r="S138" s="6" t="str">
        <f>IF(O138="not eligible for chi-square test","not eligible for chi-square testing",IF(Q138&gt;=0.01,"test results not statistically significant",IF(M138&lt;=0,"test results statistically significant, minority NOT overrepresented in arrests",IF(M138&gt;0,"test results statistically significant, minority overrepresented in arrests"))))</f>
        <v>not eligible for chi-square testing</v>
      </c>
    </row>
    <row r="139" spans="1:19" x14ac:dyDescent="0.2">
      <c r="A139" s="6" t="s">
        <v>423</v>
      </c>
      <c r="B139" s="7" t="s">
        <v>424</v>
      </c>
      <c r="C139" s="8">
        <v>340</v>
      </c>
      <c r="D139" s="3">
        <v>16</v>
      </c>
      <c r="E139" s="3">
        <v>324</v>
      </c>
      <c r="F139" s="3">
        <v>6</v>
      </c>
      <c r="G139" s="3">
        <v>0</v>
      </c>
      <c r="H139" s="3">
        <v>6</v>
      </c>
      <c r="I139" s="9">
        <f>(C139/SUM(C139,F139))*SUM(D139,G139)</f>
        <v>15.722543352601155</v>
      </c>
      <c r="J139" s="9">
        <f>(C139/SUM(C139,F139))*SUM(E139,H139)</f>
        <v>324.27745664739882</v>
      </c>
      <c r="K139" s="9">
        <f>(F139/SUM(C139,F139))*SUM(D139,G139)</f>
        <v>0.2774566473988439</v>
      </c>
      <c r="L139" s="9">
        <f>(F139/SUM(C139,F139))*SUM(E139,H139)</f>
        <v>5.7225433526011553</v>
      </c>
      <c r="M139" s="9">
        <f>G139-K139</f>
        <v>-0.2774566473988439</v>
      </c>
      <c r="N139" s="10">
        <f>100*(M139/K139)</f>
        <v>-100</v>
      </c>
      <c r="O139" s="4" t="str">
        <f>IF(AND(I139&gt;=5,J139&gt;=5,K139&gt;=5,L139&gt;=5),"eligible for chi-square test","not eligible for chi-square test")</f>
        <v>not eligible for chi-square test</v>
      </c>
      <c r="S139" s="6" t="str">
        <f>IF(O139="not eligible for chi-square test","not eligible for chi-square testing",IF(Q139&gt;=0.01,"test results not statistically significant",IF(M139&lt;=0,"test results statistically significant, minority NOT overrepresented in arrests",IF(M139&gt;0,"test results statistically significant, minority overrepresented in arrests"))))</f>
        <v>not eligible for chi-square testing</v>
      </c>
    </row>
    <row r="140" spans="1:19" x14ac:dyDescent="0.2">
      <c r="A140" s="6" t="s">
        <v>151</v>
      </c>
      <c r="B140" s="7" t="s">
        <v>152</v>
      </c>
      <c r="C140" s="8">
        <v>1915</v>
      </c>
      <c r="D140" s="3">
        <v>91</v>
      </c>
      <c r="E140" s="3">
        <v>1824</v>
      </c>
      <c r="F140" s="3">
        <v>104</v>
      </c>
      <c r="G140" s="3">
        <v>3</v>
      </c>
      <c r="H140" s="3">
        <v>101</v>
      </c>
      <c r="I140" s="9">
        <f>(C140/SUM(C140,F140))*SUM(D140,G140)</f>
        <v>89.157999009410602</v>
      </c>
      <c r="J140" s="9">
        <f>(C140/SUM(C140,F140))*SUM(E140,H140)</f>
        <v>1825.8420009905892</v>
      </c>
      <c r="K140" s="9">
        <f>(F140/SUM(C140,F140))*SUM(D140,G140)</f>
        <v>4.8420009905894004</v>
      </c>
      <c r="L140" s="9">
        <f>(F140/SUM(C140,F140))*SUM(E140,H140)</f>
        <v>99.157999009410588</v>
      </c>
      <c r="M140" s="9">
        <f>G140-K140</f>
        <v>-1.8420009905894004</v>
      </c>
      <c r="N140" s="10">
        <f>100*(M140/K140)</f>
        <v>-38.042144026186577</v>
      </c>
      <c r="O140" s="4" t="str">
        <f>IF(AND(I140&gt;=5,J140&gt;=5,K140&gt;=5,L140&gt;=5),"eligible for chi-square test","not eligible for chi-square test")</f>
        <v>not eligible for chi-square test</v>
      </c>
      <c r="S140" s="6" t="str">
        <f>IF(O140="not eligible for chi-square test","not eligible for chi-square testing",IF(Q140&gt;=0.01,"test results not statistically significant",IF(M140&lt;=0,"test results statistically significant, minority NOT overrepresented in arrests",IF(M140&gt;0,"test results statistically significant, minority overrepresented in arrests"))))</f>
        <v>not eligible for chi-square testing</v>
      </c>
    </row>
    <row r="141" spans="1:19" x14ac:dyDescent="0.2">
      <c r="A141" s="6" t="s">
        <v>153</v>
      </c>
      <c r="B141" s="7" t="s">
        <v>154</v>
      </c>
      <c r="C141" s="8">
        <v>4221</v>
      </c>
      <c r="D141" s="3">
        <v>37</v>
      </c>
      <c r="E141" s="3">
        <v>4184</v>
      </c>
      <c r="F141" s="3">
        <v>406</v>
      </c>
      <c r="G141" s="3">
        <v>5</v>
      </c>
      <c r="H141" s="3">
        <v>401</v>
      </c>
      <c r="I141" s="9">
        <f>(C141/SUM(C141,F141))*SUM(D141,G141)</f>
        <v>38.314674735249625</v>
      </c>
      <c r="J141" s="9">
        <f>(C141/SUM(C141,F141))*SUM(E141,H141)</f>
        <v>4182.6853252647506</v>
      </c>
      <c r="K141" s="9">
        <f>(F141/SUM(C141,F141))*SUM(D141,G141)</f>
        <v>3.6853252647503782</v>
      </c>
      <c r="L141" s="9">
        <f>(F141/SUM(C141,F141))*SUM(E141,H141)</f>
        <v>402.31467473524958</v>
      </c>
      <c r="M141" s="9">
        <f>G141-K141</f>
        <v>1.3146747352496218</v>
      </c>
      <c r="N141" s="10">
        <f>100*(M141/K141)</f>
        <v>35.673234811165841</v>
      </c>
      <c r="O141" s="4" t="str">
        <f>IF(AND(I141&gt;=5,J141&gt;=5,K141&gt;=5,L141&gt;=5),"eligible for chi-square test","not eligible for chi-square test")</f>
        <v>not eligible for chi-square test</v>
      </c>
      <c r="S141" s="6" t="str">
        <f>IF(O141="not eligible for chi-square test","not eligible for chi-square testing",IF(Q141&gt;=0.01,"test results not statistically significant",IF(M141&lt;=0,"test results statistically significant, minority NOT overrepresented in arrests",IF(M141&gt;0,"test results statistically significant, minority overrepresented in arrests"))))</f>
        <v>not eligible for chi-square testing</v>
      </c>
    </row>
    <row r="142" spans="1:19" x14ac:dyDescent="0.2">
      <c r="A142" s="6" t="s">
        <v>277</v>
      </c>
      <c r="B142" s="7" t="s">
        <v>278</v>
      </c>
      <c r="C142" s="8">
        <v>1324</v>
      </c>
      <c r="D142" s="3">
        <v>3</v>
      </c>
      <c r="E142" s="3">
        <v>1321</v>
      </c>
      <c r="F142" s="3">
        <v>223</v>
      </c>
      <c r="G142" s="3">
        <v>1</v>
      </c>
      <c r="H142" s="3">
        <v>222</v>
      </c>
      <c r="I142" s="9">
        <f>(C142/SUM(C142,F142))*SUM(D142,G142)</f>
        <v>3.4234001292824821</v>
      </c>
      <c r="J142" s="9">
        <f>(C142/SUM(C142,F142))*SUM(E142,H142)</f>
        <v>1320.5765998707175</v>
      </c>
      <c r="K142" s="9">
        <f>(F142/SUM(C142,F142))*SUM(D142,G142)</f>
        <v>0.57659987071751773</v>
      </c>
      <c r="L142" s="9">
        <f>(F142/SUM(C142,F142))*SUM(E142,H142)</f>
        <v>222.42340012928247</v>
      </c>
      <c r="M142" s="9">
        <f>G142-K142</f>
        <v>0.42340012928248227</v>
      </c>
      <c r="N142" s="10">
        <f>100*(M142/K142)</f>
        <v>73.430493273542623</v>
      </c>
      <c r="O142" s="4" t="str">
        <f>IF(AND(I142&gt;=5,J142&gt;=5,K142&gt;=5,L142&gt;=5),"eligible for chi-square test","not eligible for chi-square test")</f>
        <v>not eligible for chi-square test</v>
      </c>
      <c r="S142" s="6" t="str">
        <f>IF(O142="not eligible for chi-square test","not eligible for chi-square testing",IF(Q142&gt;=0.01,"test results not statistically significant",IF(M142&lt;=0,"test results statistically significant, minority NOT overrepresented in arrests",IF(M142&gt;0,"test results statistically significant, minority overrepresented in arrests"))))</f>
        <v>not eligible for chi-square testing</v>
      </c>
    </row>
    <row r="143" spans="1:19" x14ac:dyDescent="0.2">
      <c r="A143" s="6" t="s">
        <v>155</v>
      </c>
      <c r="B143" s="7" t="s">
        <v>156</v>
      </c>
      <c r="C143" s="8">
        <v>192</v>
      </c>
      <c r="D143" s="3">
        <v>0</v>
      </c>
      <c r="E143" s="3">
        <v>192</v>
      </c>
      <c r="F143" s="3">
        <v>18</v>
      </c>
      <c r="G143" s="3">
        <v>0</v>
      </c>
      <c r="H143" s="3">
        <v>18</v>
      </c>
      <c r="I143" s="9">
        <f>(C143/SUM(C143,F143))*SUM(D143,G143)</f>
        <v>0</v>
      </c>
      <c r="J143" s="9">
        <f>(C143/SUM(C143,F143))*SUM(E143,H143)</f>
        <v>192</v>
      </c>
      <c r="K143" s="9">
        <f>(F143/SUM(C143,F143))*SUM(D143,G143)</f>
        <v>0</v>
      </c>
      <c r="L143" s="9">
        <f>(F143/SUM(C143,F143))*SUM(E143,H143)</f>
        <v>18</v>
      </c>
      <c r="M143" s="9">
        <f>G143-K143</f>
        <v>0</v>
      </c>
      <c r="N143" s="10" t="e">
        <f>100*(M143/K143)</f>
        <v>#DIV/0!</v>
      </c>
      <c r="O143" s="4" t="str">
        <f>IF(AND(I143&gt;=5,J143&gt;=5,K143&gt;=5,L143&gt;=5),"eligible for chi-square test","not eligible for chi-square test")</f>
        <v>not eligible for chi-square test</v>
      </c>
      <c r="S143" s="6" t="str">
        <f>IF(O143="not eligible for chi-square test","not eligible for chi-square testing",IF(Q143&gt;=0.01,"test results not statistically significant",IF(M143&lt;=0,"test results statistically significant, minority NOT overrepresented in arrests",IF(M143&gt;0,"test results statistically significant, minority overrepresented in arrests"))))</f>
        <v>not eligible for chi-square testing</v>
      </c>
    </row>
    <row r="144" spans="1:19" x14ac:dyDescent="0.2">
      <c r="A144" s="6" t="s">
        <v>159</v>
      </c>
      <c r="B144" s="7" t="s">
        <v>160</v>
      </c>
      <c r="C144" s="8">
        <v>2656</v>
      </c>
      <c r="D144" s="3">
        <v>9</v>
      </c>
      <c r="E144" s="3">
        <v>2647</v>
      </c>
      <c r="F144" s="3">
        <v>423</v>
      </c>
      <c r="G144" s="3">
        <v>4</v>
      </c>
      <c r="H144" s="3">
        <v>419</v>
      </c>
      <c r="I144" s="9">
        <f>(C144/SUM(C144,F144))*SUM(D144,G144)</f>
        <v>11.214030529392661</v>
      </c>
      <c r="J144" s="9">
        <f>(C144/SUM(C144,F144))*SUM(E144,H144)</f>
        <v>2644.7859694706071</v>
      </c>
      <c r="K144" s="9">
        <f>(F144/SUM(C144,F144))*SUM(D144,G144)</f>
        <v>1.7859694706073399</v>
      </c>
      <c r="L144" s="9">
        <f>(F144/SUM(C144,F144))*SUM(E144,H144)</f>
        <v>421.21403052939263</v>
      </c>
      <c r="M144" s="9">
        <f>G144-K144</f>
        <v>2.2140305293926601</v>
      </c>
      <c r="N144" s="10">
        <f>100*(M144/K144)</f>
        <v>123.96799418076017</v>
      </c>
      <c r="O144" s="4" t="str">
        <f>IF(AND(I144&gt;=5,J144&gt;=5,K144&gt;=5,L144&gt;=5),"eligible for chi-square test","not eligible for chi-square test")</f>
        <v>not eligible for chi-square test</v>
      </c>
      <c r="S144" s="6" t="str">
        <f>IF(O144="not eligible for chi-square test","not eligible for chi-square testing",IF(Q144&gt;=0.01,"test results not statistically significant",IF(M144&lt;=0,"test results statistically significant, minority NOT overrepresented in arrests",IF(M144&gt;0,"test results statistically significant, minority overrepresented in arrests"))))</f>
        <v>not eligible for chi-square testing</v>
      </c>
    </row>
    <row r="145" spans="1:19" x14ac:dyDescent="0.2">
      <c r="A145" s="6" t="s">
        <v>161</v>
      </c>
      <c r="B145" s="7" t="s">
        <v>162</v>
      </c>
      <c r="C145" s="8">
        <v>3324</v>
      </c>
      <c r="D145" s="3">
        <v>1</v>
      </c>
      <c r="E145" s="3">
        <v>3323</v>
      </c>
      <c r="F145" s="3">
        <v>493</v>
      </c>
      <c r="G145" s="3">
        <v>1</v>
      </c>
      <c r="H145" s="3">
        <v>492</v>
      </c>
      <c r="I145" s="9">
        <f>(C145/SUM(C145,F145))*SUM(D145,G145)</f>
        <v>1.7416819491747446</v>
      </c>
      <c r="J145" s="9">
        <f>(C145/SUM(C145,F145))*SUM(E145,H145)</f>
        <v>3322.2583180508254</v>
      </c>
      <c r="K145" s="9">
        <f>(F145/SUM(C145,F145))*SUM(D145,G145)</f>
        <v>0.25831805082525544</v>
      </c>
      <c r="L145" s="9">
        <f>(F145/SUM(C145,F145))*SUM(E145,H145)</f>
        <v>492.74168194917473</v>
      </c>
      <c r="M145" s="9">
        <f>G145-K145</f>
        <v>0.74168194917474461</v>
      </c>
      <c r="N145" s="10">
        <f>100*(M145/K145)</f>
        <v>287.11967545638947</v>
      </c>
      <c r="O145" s="4" t="str">
        <f>IF(AND(I145&gt;=5,J145&gt;=5,K145&gt;=5,L145&gt;=5),"eligible for chi-square test","not eligible for chi-square test")</f>
        <v>not eligible for chi-square test</v>
      </c>
      <c r="S145" s="6" t="str">
        <f>IF(O145="not eligible for chi-square test","not eligible for chi-square testing",IF(Q145&gt;=0.01,"test results not statistically significant",IF(M145&lt;=0,"test results statistically significant, minority NOT overrepresented in arrests",IF(M145&gt;0,"test results statistically significant, minority overrepresented in arrests"))))</f>
        <v>not eligible for chi-square testing</v>
      </c>
    </row>
    <row r="146" spans="1:19" x14ac:dyDescent="0.2">
      <c r="A146" s="6" t="s">
        <v>293</v>
      </c>
      <c r="B146" s="7" t="s">
        <v>294</v>
      </c>
      <c r="C146" s="8">
        <v>153</v>
      </c>
      <c r="D146" s="3">
        <v>0</v>
      </c>
      <c r="E146" s="3">
        <v>153</v>
      </c>
      <c r="F146" s="3">
        <v>4</v>
      </c>
      <c r="G146" s="3">
        <v>0</v>
      </c>
      <c r="H146" s="3">
        <v>4</v>
      </c>
      <c r="I146" s="9">
        <f>(C146/SUM(C146,F146))*SUM(D146,G146)</f>
        <v>0</v>
      </c>
      <c r="J146" s="9">
        <f>(C146/SUM(C146,F146))*SUM(E146,H146)</f>
        <v>153</v>
      </c>
      <c r="K146" s="9">
        <f>(F146/SUM(C146,F146))*SUM(D146,G146)</f>
        <v>0</v>
      </c>
      <c r="L146" s="9">
        <f>(F146/SUM(C146,F146))*SUM(E146,H146)</f>
        <v>4</v>
      </c>
      <c r="M146" s="9">
        <f>G146-K146</f>
        <v>0</v>
      </c>
      <c r="N146" s="10" t="e">
        <f>100*(M146/K146)</f>
        <v>#DIV/0!</v>
      </c>
      <c r="O146" s="4" t="str">
        <f>IF(AND(I146&gt;=5,J146&gt;=5,K146&gt;=5,L146&gt;=5),"eligible for chi-square test","not eligible for chi-square test")</f>
        <v>not eligible for chi-square test</v>
      </c>
      <c r="S146" s="6" t="str">
        <f>IF(O146="not eligible for chi-square test","not eligible for chi-square testing",IF(Q146&gt;=0.01,"test results not statistically significant",IF(M146&lt;=0,"test results statistically significant, minority NOT overrepresented in arrests",IF(M146&gt;0,"test results statistically significant, minority overrepresented in arrests"))))</f>
        <v>not eligible for chi-square testing</v>
      </c>
    </row>
    <row r="147" spans="1:19" x14ac:dyDescent="0.2">
      <c r="A147" s="6" t="s">
        <v>355</v>
      </c>
      <c r="B147" s="7" t="s">
        <v>356</v>
      </c>
      <c r="C147" s="8">
        <v>594</v>
      </c>
      <c r="D147" s="3">
        <v>1</v>
      </c>
      <c r="E147" s="3">
        <v>593</v>
      </c>
      <c r="F147" s="3">
        <v>80</v>
      </c>
      <c r="G147" s="3">
        <v>0</v>
      </c>
      <c r="H147" s="3">
        <v>80</v>
      </c>
      <c r="I147" s="9">
        <f>(C147/SUM(C147,F147))*SUM(D147,G147)</f>
        <v>0.88130563798219586</v>
      </c>
      <c r="J147" s="9">
        <f>(C147/SUM(C147,F147))*SUM(E147,H147)</f>
        <v>593.11869436201778</v>
      </c>
      <c r="K147" s="9">
        <f>(F147/SUM(C147,F147))*SUM(D147,G147)</f>
        <v>0.11869436201780416</v>
      </c>
      <c r="L147" s="9">
        <f>(F147/SUM(C147,F147))*SUM(E147,H147)</f>
        <v>79.881305637982194</v>
      </c>
      <c r="M147" s="9">
        <f>G147-K147</f>
        <v>-0.11869436201780416</v>
      </c>
      <c r="N147" s="10">
        <f>100*(M147/K147)</f>
        <v>-100</v>
      </c>
      <c r="O147" s="4" t="str">
        <f>IF(AND(I147&gt;=5,J147&gt;=5,K147&gt;=5,L147&gt;=5),"eligible for chi-square test","not eligible for chi-square test")</f>
        <v>not eligible for chi-square test</v>
      </c>
      <c r="S147" s="6" t="str">
        <f>IF(O147="not eligible for chi-square test","not eligible for chi-square testing",IF(Q147&gt;=0.01,"test results not statistically significant",IF(M147&lt;=0,"test results statistically significant, minority NOT overrepresented in arrests",IF(M147&gt;0,"test results statistically significant, minority overrepresented in arrests"))))</f>
        <v>not eligible for chi-square testing</v>
      </c>
    </row>
    <row r="148" spans="1:19" x14ac:dyDescent="0.2">
      <c r="A148" s="6" t="s">
        <v>55</v>
      </c>
      <c r="B148" s="7" t="s">
        <v>56</v>
      </c>
      <c r="C148" s="8">
        <v>438</v>
      </c>
      <c r="D148" s="3">
        <v>2</v>
      </c>
      <c r="E148" s="3">
        <v>436</v>
      </c>
      <c r="F148" s="3">
        <v>9</v>
      </c>
      <c r="G148" s="3">
        <v>0</v>
      </c>
      <c r="H148" s="3">
        <v>9</v>
      </c>
      <c r="I148" s="9">
        <f>(C148/SUM(C148,F148))*SUM(D148,G148)</f>
        <v>1.9597315436241611</v>
      </c>
      <c r="J148" s="9">
        <f>(C148/SUM(C148,F148))*SUM(E148,H148)</f>
        <v>436.04026845637583</v>
      </c>
      <c r="K148" s="9">
        <f>(F148/SUM(C148,F148))*SUM(D148,G148)</f>
        <v>4.0268456375838924E-2</v>
      </c>
      <c r="L148" s="9">
        <f>(F148/SUM(C148,F148))*SUM(E148,H148)</f>
        <v>8.9597315436241605</v>
      </c>
      <c r="M148" s="9">
        <f>G148-K148</f>
        <v>-4.0268456375838924E-2</v>
      </c>
      <c r="N148" s="10">
        <f>100*(M148/K148)</f>
        <v>-100</v>
      </c>
      <c r="O148" s="4" t="str">
        <f>IF(AND(I148&gt;=5,J148&gt;=5,K148&gt;=5,L148&gt;=5),"eligible for chi-square test","not eligible for chi-square test")</f>
        <v>not eligible for chi-square test</v>
      </c>
      <c r="S148" s="6" t="str">
        <f>IF(O148="not eligible for chi-square test","not eligible for chi-square testing",IF(Q148&gt;=0.01,"test results not statistically significant",IF(M148&lt;=0,"test results statistically significant, minority NOT overrepresented in arrests",IF(M148&gt;0,"test results statistically significant, minority overrepresented in arrests"))))</f>
        <v>not eligible for chi-square testing</v>
      </c>
    </row>
    <row r="149" spans="1:19" x14ac:dyDescent="0.2">
      <c r="A149" s="6" t="s">
        <v>165</v>
      </c>
      <c r="B149" s="7" t="s">
        <v>166</v>
      </c>
      <c r="C149" s="8">
        <v>129</v>
      </c>
      <c r="D149" s="3">
        <v>1</v>
      </c>
      <c r="E149" s="3">
        <v>128</v>
      </c>
      <c r="F149" s="3">
        <v>15</v>
      </c>
      <c r="G149" s="3">
        <v>1</v>
      </c>
      <c r="H149" s="3">
        <v>14</v>
      </c>
      <c r="I149" s="9">
        <f>(C149/SUM(C149,F149))*SUM(D149,G149)</f>
        <v>1.7916666666666667</v>
      </c>
      <c r="J149" s="9">
        <f>(C149/SUM(C149,F149))*SUM(E149,H149)</f>
        <v>127.20833333333334</v>
      </c>
      <c r="K149" s="9">
        <f>(F149/SUM(C149,F149))*SUM(D149,G149)</f>
        <v>0.20833333333333334</v>
      </c>
      <c r="L149" s="9">
        <f>(F149/SUM(C149,F149))*SUM(E149,H149)</f>
        <v>14.791666666666668</v>
      </c>
      <c r="M149" s="9">
        <f>G149-K149</f>
        <v>0.79166666666666663</v>
      </c>
      <c r="N149" s="10">
        <f>100*(M149/K149)</f>
        <v>380</v>
      </c>
      <c r="O149" s="4" t="str">
        <f>IF(AND(I149&gt;=5,J149&gt;=5,K149&gt;=5,L149&gt;=5),"eligible for chi-square test","not eligible for chi-square test")</f>
        <v>not eligible for chi-square test</v>
      </c>
      <c r="S149" s="6" t="str">
        <f>IF(O149="not eligible for chi-square test","not eligible for chi-square testing",IF(Q149&gt;=0.01,"test results not statistically significant",IF(M149&lt;=0,"test results statistically significant, minority NOT overrepresented in arrests",IF(M149&gt;0,"test results statistically significant, minority overrepresented in arrests"))))</f>
        <v>not eligible for chi-square testing</v>
      </c>
    </row>
    <row r="150" spans="1:19" x14ac:dyDescent="0.2">
      <c r="A150" s="6" t="s">
        <v>167</v>
      </c>
      <c r="B150" s="7" t="s">
        <v>168</v>
      </c>
      <c r="C150" s="8">
        <v>383</v>
      </c>
      <c r="D150" s="3">
        <v>1</v>
      </c>
      <c r="E150" s="3">
        <v>382</v>
      </c>
      <c r="F150" s="3">
        <v>25</v>
      </c>
      <c r="G150" s="3">
        <v>0</v>
      </c>
      <c r="H150" s="3">
        <v>25</v>
      </c>
      <c r="I150" s="9">
        <f>(C150/SUM(C150,F150))*SUM(D150,G150)</f>
        <v>0.93872549019607843</v>
      </c>
      <c r="J150" s="9">
        <f>(C150/SUM(C150,F150))*SUM(E150,H150)</f>
        <v>382.06127450980392</v>
      </c>
      <c r="K150" s="9">
        <f>(F150/SUM(C150,F150))*SUM(D150,G150)</f>
        <v>6.1274509803921566E-2</v>
      </c>
      <c r="L150" s="9">
        <f>(F150/SUM(C150,F150))*SUM(E150,H150)</f>
        <v>24.938725490196077</v>
      </c>
      <c r="M150" s="9">
        <f>G150-K150</f>
        <v>-6.1274509803921566E-2</v>
      </c>
      <c r="N150" s="10">
        <f>100*(M150/K150)</f>
        <v>-100</v>
      </c>
      <c r="O150" s="4" t="str">
        <f>IF(AND(I150&gt;=5,J150&gt;=5,K150&gt;=5,L150&gt;=5),"eligible for chi-square test","not eligible for chi-square test")</f>
        <v>not eligible for chi-square test</v>
      </c>
      <c r="S150" s="6" t="str">
        <f>IF(O150="not eligible for chi-square test","not eligible for chi-square testing",IF(Q150&gt;=0.01,"test results not statistically significant",IF(M150&lt;=0,"test results statistically significant, minority NOT overrepresented in arrests",IF(M150&gt;0,"test results statistically significant, minority overrepresented in arrests"))))</f>
        <v>not eligible for chi-square testing</v>
      </c>
    </row>
    <row r="151" spans="1:19" x14ac:dyDescent="0.2">
      <c r="A151" s="6" t="s">
        <v>489</v>
      </c>
      <c r="B151" s="7" t="s">
        <v>490</v>
      </c>
      <c r="C151" s="8">
        <v>984</v>
      </c>
      <c r="D151" s="3">
        <v>15</v>
      </c>
      <c r="E151" s="3">
        <v>969</v>
      </c>
      <c r="F151" s="3">
        <v>99</v>
      </c>
      <c r="G151" s="3">
        <v>1</v>
      </c>
      <c r="H151" s="3">
        <v>98</v>
      </c>
      <c r="I151" s="9">
        <f>(C151/SUM(C151,F151))*SUM(D151,G151)</f>
        <v>14.537396121883656</v>
      </c>
      <c r="J151" s="9">
        <f>(C151/SUM(C151,F151))*SUM(E151,H151)</f>
        <v>969.46260387811628</v>
      </c>
      <c r="K151" s="9">
        <f>(F151/SUM(C151,F151))*SUM(D151,G151)</f>
        <v>1.4626038781163435</v>
      </c>
      <c r="L151" s="9">
        <f>(F151/SUM(C151,F151))*SUM(E151,H151)</f>
        <v>97.53739612188366</v>
      </c>
      <c r="M151" s="9">
        <f>G151-K151</f>
        <v>-0.46260387811634351</v>
      </c>
      <c r="N151" s="10">
        <f>100*(M151/K151)</f>
        <v>-31.628787878787879</v>
      </c>
      <c r="O151" s="4" t="str">
        <f>IF(AND(I151&gt;=5,J151&gt;=5,K151&gt;=5,L151&gt;=5),"eligible for chi-square test","not eligible for chi-square test")</f>
        <v>not eligible for chi-square test</v>
      </c>
      <c r="S151" s="6" t="str">
        <f>IF(O151="not eligible for chi-square test","not eligible for chi-square testing",IF(Q151&gt;=0.01,"test results not statistically significant",IF(M151&lt;=0,"test results statistically significant, minority NOT overrepresented in arrests",IF(M151&gt;0,"test results statistically significant, minority overrepresented in arrests"))))</f>
        <v>not eligible for chi-square testing</v>
      </c>
    </row>
    <row r="152" spans="1:19" x14ac:dyDescent="0.2">
      <c r="A152" s="6" t="s">
        <v>611</v>
      </c>
      <c r="B152" s="7" t="s">
        <v>612</v>
      </c>
      <c r="C152" s="8">
        <v>0</v>
      </c>
      <c r="D152" s="3">
        <v>0</v>
      </c>
      <c r="E152" s="3">
        <v>0</v>
      </c>
      <c r="F152" s="3">
        <v>0</v>
      </c>
      <c r="G152" s="3">
        <v>0</v>
      </c>
      <c r="H152" s="3">
        <v>0</v>
      </c>
      <c r="I152" s="9" t="e">
        <f>(C152/SUM(C152,F152))*SUM(D152,G152)</f>
        <v>#DIV/0!</v>
      </c>
      <c r="J152" s="9" t="e">
        <f>(C152/SUM(C152,F152))*SUM(E152,H152)</f>
        <v>#DIV/0!</v>
      </c>
      <c r="K152" s="9" t="e">
        <f>(F152/SUM(C152,F152))*SUM(D152,G152)</f>
        <v>#DIV/0!</v>
      </c>
      <c r="L152" s="9" t="e">
        <f>(F152/SUM(C152,F152))*SUM(E152,H152)</f>
        <v>#DIV/0!</v>
      </c>
      <c r="M152" s="9" t="e">
        <f>G152-K152</f>
        <v>#DIV/0!</v>
      </c>
      <c r="N152" s="10" t="e">
        <f>100*(M152/K152)</f>
        <v>#DIV/0!</v>
      </c>
      <c r="O152" s="4" t="e">
        <f>IF(AND(I152&gt;=5,J152&gt;=5,K152&gt;=5,L152&gt;=5),"eligible for chi-square test","not eligible for chi-square test")</f>
        <v>#DIV/0!</v>
      </c>
      <c r="S152" s="6" t="e">
        <f>IF(O152="not eligible for chi-square test","not eligible for chi-square testing",IF(Q152&gt;=0.01,"test results not statistically significant",IF(M152&lt;=0,"test results statistically significant, minority NOT overrepresented in arrests",IF(M152&gt;0,"test results statistically significant, minority overrepresented in arrests"))))</f>
        <v>#DIV/0!</v>
      </c>
    </row>
    <row r="153" spans="1:19" x14ac:dyDescent="0.2">
      <c r="A153" s="6" t="s">
        <v>491</v>
      </c>
      <c r="B153" s="7" t="s">
        <v>492</v>
      </c>
      <c r="C153" s="8">
        <v>2858</v>
      </c>
      <c r="D153" s="3">
        <v>5</v>
      </c>
      <c r="E153" s="3">
        <v>2853</v>
      </c>
      <c r="F153" s="3">
        <v>1259</v>
      </c>
      <c r="G153" s="3">
        <v>3</v>
      </c>
      <c r="H153" s="3">
        <v>1256</v>
      </c>
      <c r="I153" s="9">
        <f>(C153/SUM(C153,F153))*SUM(D153,G153)</f>
        <v>5.5535584163225646</v>
      </c>
      <c r="J153" s="9">
        <f>(C153/SUM(C153,F153))*SUM(E153,H153)</f>
        <v>2852.4464415836774</v>
      </c>
      <c r="K153" s="9">
        <f>(F153/SUM(C153,F153))*SUM(D153,G153)</f>
        <v>2.4464415836774349</v>
      </c>
      <c r="L153" s="9">
        <f>(F153/SUM(C153,F153))*SUM(E153,H153)</f>
        <v>1256.5535584163224</v>
      </c>
      <c r="M153" s="9">
        <f>G153-K153</f>
        <v>0.55355841632256508</v>
      </c>
      <c r="N153" s="10">
        <f>100*(M153/K153)</f>
        <v>22.627084988085787</v>
      </c>
      <c r="O153" s="4" t="str">
        <f>IF(AND(I153&gt;=5,J153&gt;=5,K153&gt;=5,L153&gt;=5),"eligible for chi-square test","not eligible for chi-square test")</f>
        <v>not eligible for chi-square test</v>
      </c>
      <c r="S153" s="6" t="str">
        <f>IF(O153="not eligible for chi-square test","not eligible for chi-square testing",IF(Q153&gt;=0.01,"test results not statistically significant",IF(M153&lt;=0,"test results statistically significant, minority NOT overrepresented in arrests",IF(M153&gt;0,"test results statistically significant, minority overrepresented in arrests"))))</f>
        <v>not eligible for chi-square testing</v>
      </c>
    </row>
    <row r="154" spans="1:19" x14ac:dyDescent="0.2">
      <c r="A154" s="6" t="s">
        <v>315</v>
      </c>
      <c r="B154" s="7" t="s">
        <v>316</v>
      </c>
      <c r="C154" s="8">
        <v>390</v>
      </c>
      <c r="D154" s="3">
        <v>3</v>
      </c>
      <c r="E154" s="3">
        <v>387</v>
      </c>
      <c r="F154" s="3">
        <v>90</v>
      </c>
      <c r="G154" s="3">
        <v>1</v>
      </c>
      <c r="H154" s="3">
        <v>89</v>
      </c>
      <c r="I154" s="9">
        <f>(C154/SUM(C154,F154))*SUM(D154,G154)</f>
        <v>3.25</v>
      </c>
      <c r="J154" s="9">
        <f>(C154/SUM(C154,F154))*SUM(E154,H154)</f>
        <v>386.75</v>
      </c>
      <c r="K154" s="9">
        <f>(F154/SUM(C154,F154))*SUM(D154,G154)</f>
        <v>0.75</v>
      </c>
      <c r="L154" s="9">
        <f>(F154/SUM(C154,F154))*SUM(E154,H154)</f>
        <v>89.25</v>
      </c>
      <c r="M154" s="9">
        <f>G154-K154</f>
        <v>0.25</v>
      </c>
      <c r="N154" s="10">
        <f>100*(M154/K154)</f>
        <v>33.333333333333329</v>
      </c>
      <c r="O154" s="4" t="str">
        <f>IF(AND(I154&gt;=5,J154&gt;=5,K154&gt;=5,L154&gt;=5),"eligible for chi-square test","not eligible for chi-square test")</f>
        <v>not eligible for chi-square test</v>
      </c>
      <c r="S154" s="6" t="str">
        <f>IF(O154="not eligible for chi-square test","not eligible for chi-square testing",IF(Q154&gt;=0.01,"test results not statistically significant",IF(M154&lt;=0,"test results statistically significant, minority NOT overrepresented in arrests",IF(M154&gt;0,"test results statistically significant, minority overrepresented in arrests"))))</f>
        <v>not eligible for chi-square testing</v>
      </c>
    </row>
    <row r="155" spans="1:19" x14ac:dyDescent="0.2">
      <c r="A155" s="6" t="s">
        <v>99</v>
      </c>
      <c r="B155" s="7" t="s">
        <v>100</v>
      </c>
      <c r="C155" s="8">
        <v>19</v>
      </c>
      <c r="D155" s="3">
        <v>1</v>
      </c>
      <c r="E155" s="3">
        <v>18</v>
      </c>
      <c r="F155" s="3">
        <v>0</v>
      </c>
      <c r="G155" s="3">
        <v>0</v>
      </c>
      <c r="H155" s="3">
        <v>0</v>
      </c>
      <c r="I155" s="9">
        <f>(C155/SUM(C155,F155))*SUM(D155,G155)</f>
        <v>1</v>
      </c>
      <c r="J155" s="9">
        <f>(C155/SUM(C155,F155))*SUM(E155,H155)</f>
        <v>18</v>
      </c>
      <c r="K155" s="9">
        <f>(F155/SUM(C155,F155))*SUM(D155,G155)</f>
        <v>0</v>
      </c>
      <c r="L155" s="9">
        <f>(F155/SUM(C155,F155))*SUM(E155,H155)</f>
        <v>0</v>
      </c>
      <c r="M155" s="9">
        <f>G155-K155</f>
        <v>0</v>
      </c>
      <c r="N155" s="10" t="e">
        <f>100*(M155/K155)</f>
        <v>#DIV/0!</v>
      </c>
      <c r="O155" s="4" t="str">
        <f>IF(AND(I155&gt;=5,J155&gt;=5,K155&gt;=5,L155&gt;=5),"eligible for chi-square test","not eligible for chi-square test")</f>
        <v>not eligible for chi-square test</v>
      </c>
      <c r="S155" s="6" t="str">
        <f>IF(O155="not eligible for chi-square test","not eligible for chi-square testing",IF(Q155&gt;=0.01,"test results not statistically significant",IF(M155&lt;=0,"test results statistically significant, minority NOT overrepresented in arrests",IF(M155&gt;0,"test results statistically significant, minority overrepresented in arrests"))))</f>
        <v>not eligible for chi-square testing</v>
      </c>
    </row>
    <row r="156" spans="1:19" x14ac:dyDescent="0.2">
      <c r="A156" s="6" t="s">
        <v>175</v>
      </c>
      <c r="B156" s="7" t="s">
        <v>176</v>
      </c>
      <c r="C156" s="8">
        <v>868</v>
      </c>
      <c r="D156" s="3">
        <v>15</v>
      </c>
      <c r="E156" s="3">
        <v>853</v>
      </c>
      <c r="F156" s="3">
        <v>139</v>
      </c>
      <c r="G156" s="3">
        <v>3</v>
      </c>
      <c r="H156" s="3">
        <v>136</v>
      </c>
      <c r="I156" s="9">
        <f>(C156/SUM(C156,F156))*SUM(D156,G156)</f>
        <v>15.515392254220457</v>
      </c>
      <c r="J156" s="9">
        <f>(C156/SUM(C156,F156))*SUM(E156,H156)</f>
        <v>852.4846077457795</v>
      </c>
      <c r="K156" s="9">
        <f>(F156/SUM(C156,F156))*SUM(D156,G156)</f>
        <v>2.4846077457795435</v>
      </c>
      <c r="L156" s="9">
        <f>(F156/SUM(C156,F156))*SUM(E156,H156)</f>
        <v>136.51539225422047</v>
      </c>
      <c r="M156" s="9">
        <f>G156-K156</f>
        <v>0.51539225422045654</v>
      </c>
      <c r="N156" s="10">
        <f>100*(M156/K156)</f>
        <v>20.743405275779363</v>
      </c>
      <c r="O156" s="4" t="str">
        <f>IF(AND(I156&gt;=5,J156&gt;=5,K156&gt;=5,L156&gt;=5),"eligible for chi-square test","not eligible for chi-square test")</f>
        <v>not eligible for chi-square test</v>
      </c>
      <c r="S156" s="6" t="str">
        <f>IF(O156="not eligible for chi-square test","not eligible for chi-square testing",IF(Q156&gt;=0.01,"test results not statistically significant",IF(M156&lt;=0,"test results statistically significant, minority NOT overrepresented in arrests",IF(M156&gt;0,"test results statistically significant, minority overrepresented in arrests"))))</f>
        <v>not eligible for chi-square testing</v>
      </c>
    </row>
    <row r="157" spans="1:19" x14ac:dyDescent="0.2">
      <c r="A157" s="6" t="s">
        <v>111</v>
      </c>
      <c r="B157" s="7" t="s">
        <v>112</v>
      </c>
      <c r="C157" s="8">
        <v>1278</v>
      </c>
      <c r="D157" s="3">
        <v>1</v>
      </c>
      <c r="E157" s="3">
        <v>1277</v>
      </c>
      <c r="F157" s="3">
        <v>874</v>
      </c>
      <c r="G157" s="3">
        <v>4</v>
      </c>
      <c r="H157" s="3">
        <v>870</v>
      </c>
      <c r="I157" s="9">
        <f>(C157/SUM(C157,F157))*SUM(D157,G157)</f>
        <v>2.9693308550185877</v>
      </c>
      <c r="J157" s="9">
        <f>(C157/SUM(C157,F157))*SUM(E157,H157)</f>
        <v>1275.0306691449816</v>
      </c>
      <c r="K157" s="9">
        <f>(F157/SUM(C157,F157))*SUM(D157,G157)</f>
        <v>2.0306691449814127</v>
      </c>
      <c r="L157" s="9">
        <f>(F157/SUM(C157,F157))*SUM(E157,H157)</f>
        <v>871.9693308550186</v>
      </c>
      <c r="M157" s="9">
        <f>G157-K157</f>
        <v>1.9693308550185873</v>
      </c>
      <c r="N157" s="10">
        <f>100*(M157/K157)</f>
        <v>96.979405034324941</v>
      </c>
      <c r="O157" s="4" t="str">
        <f>IF(AND(I157&gt;=5,J157&gt;=5,K157&gt;=5,L157&gt;=5),"eligible for chi-square test","not eligible for chi-square test")</f>
        <v>not eligible for chi-square test</v>
      </c>
      <c r="S157" s="6" t="str">
        <f>IF(O157="not eligible for chi-square test","not eligible for chi-square testing",IF(Q157&gt;=0.01,"test results not statistically significant",IF(M157&lt;=0,"test results statistically significant, minority NOT overrepresented in arrests",IF(M157&gt;0,"test results statistically significant, minority overrepresented in arrests"))))</f>
        <v>not eligible for chi-square testing</v>
      </c>
    </row>
    <row r="158" spans="1:19" x14ac:dyDescent="0.2">
      <c r="A158" s="6" t="s">
        <v>177</v>
      </c>
      <c r="B158" s="7" t="s">
        <v>178</v>
      </c>
      <c r="C158" s="8">
        <v>119</v>
      </c>
      <c r="D158" s="3">
        <v>2</v>
      </c>
      <c r="E158" s="3">
        <v>117</v>
      </c>
      <c r="F158" s="3">
        <v>4</v>
      </c>
      <c r="G158" s="3">
        <v>0</v>
      </c>
      <c r="H158" s="3">
        <v>4</v>
      </c>
      <c r="I158" s="9">
        <f>(C158/SUM(C158,F158))*SUM(D158,G158)</f>
        <v>1.934959349593496</v>
      </c>
      <c r="J158" s="9">
        <f>(C158/SUM(C158,F158))*SUM(E158,H158)</f>
        <v>117.06504065040652</v>
      </c>
      <c r="K158" s="9">
        <f>(F158/SUM(C158,F158))*SUM(D158,G158)</f>
        <v>6.5040650406504072E-2</v>
      </c>
      <c r="L158" s="9">
        <f>(F158/SUM(C158,F158))*SUM(E158,H158)</f>
        <v>3.9349593495934965</v>
      </c>
      <c r="M158" s="9">
        <f>G158-K158</f>
        <v>-6.5040650406504072E-2</v>
      </c>
      <c r="N158" s="10">
        <f>100*(M158/K158)</f>
        <v>-100</v>
      </c>
      <c r="O158" s="4" t="str">
        <f>IF(AND(I158&gt;=5,J158&gt;=5,K158&gt;=5,L158&gt;=5),"eligible for chi-square test","not eligible for chi-square test")</f>
        <v>not eligible for chi-square test</v>
      </c>
      <c r="S158" s="6" t="str">
        <f>IF(O158="not eligible for chi-square test","not eligible for chi-square testing",IF(Q158&gt;=0.01,"test results not statistically significant",IF(M158&lt;=0,"test results statistically significant, minority NOT overrepresented in arrests",IF(M158&gt;0,"test results statistically significant, minority overrepresented in arrests"))))</f>
        <v>not eligible for chi-square testing</v>
      </c>
    </row>
    <row r="159" spans="1:19" x14ac:dyDescent="0.2">
      <c r="A159" s="6" t="s">
        <v>73</v>
      </c>
      <c r="B159" s="7" t="s">
        <v>74</v>
      </c>
      <c r="C159" s="8">
        <v>3449</v>
      </c>
      <c r="D159" s="3">
        <v>5</v>
      </c>
      <c r="E159" s="3">
        <v>3444</v>
      </c>
      <c r="F159" s="3">
        <v>395</v>
      </c>
      <c r="G159" s="3">
        <v>1</v>
      </c>
      <c r="H159" s="3">
        <v>394</v>
      </c>
      <c r="I159" s="9">
        <f>(C159/SUM(C159,F159))*SUM(D159,G159)</f>
        <v>5.383454734651405</v>
      </c>
      <c r="J159" s="9">
        <f>(C159/SUM(C159,F159))*SUM(E159,H159)</f>
        <v>3443.6165452653486</v>
      </c>
      <c r="K159" s="9">
        <f>(F159/SUM(C159,F159))*SUM(D159,G159)</f>
        <v>0.61654526534859522</v>
      </c>
      <c r="L159" s="9">
        <f>(F159/SUM(C159,F159))*SUM(E159,H159)</f>
        <v>394.38345473465137</v>
      </c>
      <c r="M159" s="9">
        <f>G159-K159</f>
        <v>0.38345473465140478</v>
      </c>
      <c r="N159" s="10">
        <f>100*(M159/K159)</f>
        <v>62.194092827004219</v>
      </c>
      <c r="O159" s="4" t="str">
        <f>IF(AND(I159&gt;=5,J159&gt;=5,K159&gt;=5,L159&gt;=5),"eligible for chi-square test","not eligible for chi-square test")</f>
        <v>not eligible for chi-square test</v>
      </c>
      <c r="S159" s="6" t="str">
        <f>IF(O159="not eligible for chi-square test","not eligible for chi-square testing",IF(Q159&gt;=0.01,"test results not statistically significant",IF(M159&lt;=0,"test results statistically significant, minority NOT overrepresented in arrests",IF(M159&gt;0,"test results statistically significant, minority overrepresented in arrests"))))</f>
        <v>not eligible for chi-square testing</v>
      </c>
    </row>
    <row r="160" spans="1:19" x14ac:dyDescent="0.2">
      <c r="A160" s="6" t="s">
        <v>495</v>
      </c>
      <c r="B160" s="7" t="s">
        <v>496</v>
      </c>
      <c r="C160" s="8">
        <v>2641</v>
      </c>
      <c r="D160" s="3">
        <v>0</v>
      </c>
      <c r="E160" s="3">
        <v>2641</v>
      </c>
      <c r="F160" s="3">
        <v>590</v>
      </c>
      <c r="G160" s="3">
        <v>0</v>
      </c>
      <c r="H160" s="3">
        <v>590</v>
      </c>
      <c r="I160" s="9">
        <f>(C160/SUM(C160,F160))*SUM(D160,G160)</f>
        <v>0</v>
      </c>
      <c r="J160" s="9">
        <f>(C160/SUM(C160,F160))*SUM(E160,H160)</f>
        <v>2641</v>
      </c>
      <c r="K160" s="9">
        <f>(F160/SUM(C160,F160))*SUM(D160,G160)</f>
        <v>0</v>
      </c>
      <c r="L160" s="9">
        <f>(F160/SUM(C160,F160))*SUM(E160,H160)</f>
        <v>590</v>
      </c>
      <c r="M160" s="9">
        <f>G160-K160</f>
        <v>0</v>
      </c>
      <c r="N160" s="10" t="e">
        <f>100*(M160/K160)</f>
        <v>#DIV/0!</v>
      </c>
      <c r="O160" s="4" t="str">
        <f>IF(AND(I160&gt;=5,J160&gt;=5,K160&gt;=5,L160&gt;=5),"eligible for chi-square test","not eligible for chi-square test")</f>
        <v>not eligible for chi-square test</v>
      </c>
      <c r="S160" s="6" t="str">
        <f>IF(O160="not eligible for chi-square test","not eligible for chi-square testing",IF(Q160&gt;=0.01,"test results not statistically significant",IF(M160&lt;=0,"test results statistically significant, minority NOT overrepresented in arrests",IF(M160&gt;0,"test results statistically significant, minority overrepresented in arrests"))))</f>
        <v>not eligible for chi-square testing</v>
      </c>
    </row>
    <row r="161" spans="1:19" x14ac:dyDescent="0.2">
      <c r="A161" s="6" t="s">
        <v>493</v>
      </c>
      <c r="B161" s="7" t="s">
        <v>494</v>
      </c>
      <c r="C161" s="8">
        <v>351</v>
      </c>
      <c r="D161" s="3">
        <v>1</v>
      </c>
      <c r="E161" s="3">
        <v>350</v>
      </c>
      <c r="F161" s="3">
        <v>45</v>
      </c>
      <c r="G161" s="3">
        <v>0</v>
      </c>
      <c r="H161" s="3">
        <v>45</v>
      </c>
      <c r="I161" s="9">
        <f>(C161/SUM(C161,F161))*SUM(D161,G161)</f>
        <v>0.88636363636363635</v>
      </c>
      <c r="J161" s="9">
        <f>(C161/SUM(C161,F161))*SUM(E161,H161)</f>
        <v>350.11363636363637</v>
      </c>
      <c r="K161" s="9">
        <f>(F161/SUM(C161,F161))*SUM(D161,G161)</f>
        <v>0.11363636363636363</v>
      </c>
      <c r="L161" s="9">
        <f>(F161/SUM(C161,F161))*SUM(E161,H161)</f>
        <v>44.886363636363633</v>
      </c>
      <c r="M161" s="9">
        <f>G161-K161</f>
        <v>-0.11363636363636363</v>
      </c>
      <c r="N161" s="10">
        <f>100*(M161/K161)</f>
        <v>-100</v>
      </c>
      <c r="O161" s="4" t="str">
        <f>IF(AND(I161&gt;=5,J161&gt;=5,K161&gt;=5,L161&gt;=5),"eligible for chi-square test","not eligible for chi-square test")</f>
        <v>not eligible for chi-square test</v>
      </c>
      <c r="S161" s="6" t="str">
        <f>IF(O161="not eligible for chi-square test","not eligible for chi-square testing",IF(Q161&gt;=0.01,"test results not statistically significant",IF(M161&lt;=0,"test results statistically significant, minority NOT overrepresented in arrests",IF(M161&gt;0,"test results statistically significant, minority overrepresented in arrests"))))</f>
        <v>not eligible for chi-square testing</v>
      </c>
    </row>
    <row r="162" spans="1:19" x14ac:dyDescent="0.2">
      <c r="A162" s="6" t="s">
        <v>295</v>
      </c>
      <c r="B162" s="7" t="s">
        <v>296</v>
      </c>
      <c r="C162" s="8">
        <v>37</v>
      </c>
      <c r="D162" s="3">
        <v>0</v>
      </c>
      <c r="E162" s="3">
        <v>37</v>
      </c>
      <c r="F162" s="3">
        <v>6</v>
      </c>
      <c r="G162" s="3">
        <v>0</v>
      </c>
      <c r="H162" s="3">
        <v>6</v>
      </c>
      <c r="I162" s="9">
        <f>(C162/SUM(C162,F162))*SUM(D162,G162)</f>
        <v>0</v>
      </c>
      <c r="J162" s="9">
        <f>(C162/SUM(C162,F162))*SUM(E162,H162)</f>
        <v>37</v>
      </c>
      <c r="K162" s="9">
        <f>(F162/SUM(C162,F162))*SUM(D162,G162)</f>
        <v>0</v>
      </c>
      <c r="L162" s="9">
        <f>(F162/SUM(C162,F162))*SUM(E162,H162)</f>
        <v>6</v>
      </c>
      <c r="M162" s="9">
        <f>G162-K162</f>
        <v>0</v>
      </c>
      <c r="N162" s="10" t="e">
        <f>100*(M162/K162)</f>
        <v>#DIV/0!</v>
      </c>
      <c r="O162" s="4" t="str">
        <f>IF(AND(I162&gt;=5,J162&gt;=5,K162&gt;=5,L162&gt;=5),"eligible for chi-square test","not eligible for chi-square test")</f>
        <v>not eligible for chi-square test</v>
      </c>
      <c r="S162" s="6" t="str">
        <f>IF(O162="not eligible for chi-square test","not eligible for chi-square testing",IF(Q162&gt;=0.01,"test results not statistically significant",IF(M162&lt;=0,"test results statistically significant, minority NOT overrepresented in arrests",IF(M162&gt;0,"test results statistically significant, minority overrepresented in arrests"))))</f>
        <v>not eligible for chi-square testing</v>
      </c>
    </row>
    <row r="163" spans="1:19" x14ac:dyDescent="0.2">
      <c r="A163" s="6" t="s">
        <v>157</v>
      </c>
      <c r="B163" s="7" t="s">
        <v>158</v>
      </c>
      <c r="C163" s="8">
        <v>80</v>
      </c>
      <c r="D163" s="3">
        <v>1</v>
      </c>
      <c r="E163" s="3">
        <v>79</v>
      </c>
      <c r="F163" s="3">
        <v>2</v>
      </c>
      <c r="G163" s="3">
        <v>0</v>
      </c>
      <c r="H163" s="3">
        <v>2</v>
      </c>
      <c r="I163" s="9">
        <f>(C163/SUM(C163,F163))*SUM(D163,G163)</f>
        <v>0.97560975609756095</v>
      </c>
      <c r="J163" s="9">
        <f>(C163/SUM(C163,F163))*SUM(E163,H163)</f>
        <v>79.024390243902431</v>
      </c>
      <c r="K163" s="9">
        <f>(F163/SUM(C163,F163))*SUM(D163,G163)</f>
        <v>2.4390243902439025E-2</v>
      </c>
      <c r="L163" s="9">
        <f>(F163/SUM(C163,F163))*SUM(E163,H163)</f>
        <v>1.975609756097561</v>
      </c>
      <c r="M163" s="9">
        <f>G163-K163</f>
        <v>-2.4390243902439025E-2</v>
      </c>
      <c r="N163" s="10">
        <f>100*(M163/K163)</f>
        <v>-100</v>
      </c>
      <c r="O163" s="4" t="str">
        <f>IF(AND(I163&gt;=5,J163&gt;=5,K163&gt;=5,L163&gt;=5),"eligible for chi-square test","not eligible for chi-square test")</f>
        <v>not eligible for chi-square test</v>
      </c>
      <c r="S163" s="6" t="str">
        <f>IF(O163="not eligible for chi-square test","not eligible for chi-square testing",IF(Q163&gt;=0.01,"test results not statistically significant",IF(M163&lt;=0,"test results statistically significant, minority NOT overrepresented in arrests",IF(M163&gt;0,"test results statistically significant, minority overrepresented in arrests"))))</f>
        <v>not eligible for chi-square testing</v>
      </c>
    </row>
    <row r="164" spans="1:19" x14ac:dyDescent="0.2">
      <c r="A164" s="6" t="s">
        <v>179</v>
      </c>
      <c r="B164" s="7" t="s">
        <v>180</v>
      </c>
      <c r="C164" s="8">
        <v>1077</v>
      </c>
      <c r="D164" s="3">
        <v>12</v>
      </c>
      <c r="E164" s="3">
        <v>1065</v>
      </c>
      <c r="F164" s="3">
        <v>82</v>
      </c>
      <c r="G164" s="3">
        <v>1</v>
      </c>
      <c r="H164" s="3">
        <v>81</v>
      </c>
      <c r="I164" s="9">
        <f>(C164/SUM(C164,F164))*SUM(D164,G164)</f>
        <v>12.080241587575497</v>
      </c>
      <c r="J164" s="9">
        <f>(C164/SUM(C164,F164))*SUM(E164,H164)</f>
        <v>1064.9197584124245</v>
      </c>
      <c r="K164" s="9">
        <f>(F164/SUM(C164,F164))*SUM(D164,G164)</f>
        <v>0.91975841242450385</v>
      </c>
      <c r="L164" s="9">
        <f>(F164/SUM(C164,F164))*SUM(E164,H164)</f>
        <v>81.0802415875755</v>
      </c>
      <c r="M164" s="9">
        <f>G164-K164</f>
        <v>8.0241587575496154E-2</v>
      </c>
      <c r="N164" s="10">
        <f>100*(M164/K164)</f>
        <v>8.7242026266416559</v>
      </c>
      <c r="O164" s="4" t="str">
        <f>IF(AND(I164&gt;=5,J164&gt;=5,K164&gt;=5,L164&gt;=5),"eligible for chi-square test","not eligible for chi-square test")</f>
        <v>not eligible for chi-square test</v>
      </c>
      <c r="S164" s="6" t="str">
        <f>IF(O164="not eligible for chi-square test","not eligible for chi-square testing",IF(Q164&gt;=0.01,"test results not statistically significant",IF(M164&lt;=0,"test results statistically significant, minority NOT overrepresented in arrests",IF(M164&gt;0,"test results statistically significant, minority overrepresented in arrests"))))</f>
        <v>not eligible for chi-square testing</v>
      </c>
    </row>
    <row r="165" spans="1:19" x14ac:dyDescent="0.2">
      <c r="A165" s="6" t="s">
        <v>185</v>
      </c>
      <c r="B165" s="7" t="s">
        <v>186</v>
      </c>
      <c r="C165" s="8">
        <v>4572</v>
      </c>
      <c r="D165" s="3">
        <v>15</v>
      </c>
      <c r="E165" s="3">
        <v>4557</v>
      </c>
      <c r="F165" s="3">
        <v>490</v>
      </c>
      <c r="G165" s="3">
        <v>5</v>
      </c>
      <c r="H165" s="3">
        <v>485</v>
      </c>
      <c r="I165" s="9">
        <f>(C165/SUM(C165,F165))*SUM(D165,G165)</f>
        <v>18.064006321612013</v>
      </c>
      <c r="J165" s="9">
        <f>(C165/SUM(C165,F165))*SUM(E165,H165)</f>
        <v>4553.9359936783885</v>
      </c>
      <c r="K165" s="9">
        <f>(F165/SUM(C165,F165))*SUM(D165,G165)</f>
        <v>1.9359936783879887</v>
      </c>
      <c r="L165" s="9">
        <f>(F165/SUM(C165,F165))*SUM(E165,H165)</f>
        <v>488.064006321612</v>
      </c>
      <c r="M165" s="9">
        <f>G165-K165</f>
        <v>3.0640063216120113</v>
      </c>
      <c r="N165" s="10">
        <f>100*(M165/K165)</f>
        <v>158.265306122449</v>
      </c>
      <c r="O165" s="4" t="str">
        <f>IF(AND(I165&gt;=5,J165&gt;=5,K165&gt;=5,L165&gt;=5),"eligible for chi-square test","not eligible for chi-square test")</f>
        <v>not eligible for chi-square test</v>
      </c>
      <c r="S165" s="6" t="str">
        <f>IF(O165="not eligible for chi-square test","not eligible for chi-square testing",IF(Q165&gt;=0.01,"test results not statistically significant",IF(M165&lt;=0,"test results statistically significant, minority NOT overrepresented in arrests",IF(M165&gt;0,"test results statistically significant, minority overrepresented in arrests"))))</f>
        <v>not eligible for chi-square testing</v>
      </c>
    </row>
    <row r="166" spans="1:19" x14ac:dyDescent="0.2">
      <c r="A166" s="6" t="s">
        <v>357</v>
      </c>
      <c r="B166" s="7" t="s">
        <v>358</v>
      </c>
      <c r="C166" s="8">
        <v>375</v>
      </c>
      <c r="D166" s="3">
        <v>0</v>
      </c>
      <c r="E166" s="3">
        <v>375</v>
      </c>
      <c r="F166" s="3">
        <v>87</v>
      </c>
      <c r="G166" s="3">
        <v>2</v>
      </c>
      <c r="H166" s="3">
        <v>85</v>
      </c>
      <c r="I166" s="9">
        <f>(C166/SUM(C166,F166))*SUM(D166,G166)</f>
        <v>1.6233766233766234</v>
      </c>
      <c r="J166" s="9">
        <f>(C166/SUM(C166,F166))*SUM(E166,H166)</f>
        <v>373.3766233766234</v>
      </c>
      <c r="K166" s="9">
        <f>(F166/SUM(C166,F166))*SUM(D166,G166)</f>
        <v>0.37662337662337664</v>
      </c>
      <c r="L166" s="9">
        <f>(F166/SUM(C166,F166))*SUM(E166,H166)</f>
        <v>86.623376623376629</v>
      </c>
      <c r="M166" s="9">
        <f>G166-K166</f>
        <v>1.6233766233766234</v>
      </c>
      <c r="N166" s="10">
        <f>100*(M166/K166)</f>
        <v>431.03448275862064</v>
      </c>
      <c r="O166" s="4" t="str">
        <f>IF(AND(I166&gt;=5,J166&gt;=5,K166&gt;=5,L166&gt;=5),"eligible for chi-square test","not eligible for chi-square test")</f>
        <v>not eligible for chi-square test</v>
      </c>
      <c r="S166" s="6" t="str">
        <f>IF(O166="not eligible for chi-square test","not eligible for chi-square testing",IF(Q166&gt;=0.01,"test results not statistically significant",IF(M166&lt;=0,"test results statistically significant, minority NOT overrepresented in arrests",IF(M166&gt;0,"test results statistically significant, minority overrepresented in arrests"))))</f>
        <v>not eligible for chi-square testing</v>
      </c>
    </row>
    <row r="167" spans="1:19" x14ac:dyDescent="0.2">
      <c r="A167" s="6" t="s">
        <v>203</v>
      </c>
      <c r="B167" s="7" t="s">
        <v>204</v>
      </c>
      <c r="C167" s="8">
        <v>526</v>
      </c>
      <c r="D167" s="3">
        <v>6</v>
      </c>
      <c r="E167" s="3">
        <v>520</v>
      </c>
      <c r="F167" s="3">
        <v>13</v>
      </c>
      <c r="G167" s="3">
        <v>0</v>
      </c>
      <c r="H167" s="3">
        <v>13</v>
      </c>
      <c r="I167" s="9">
        <f>(C167/SUM(C167,F167))*SUM(D167,G167)</f>
        <v>5.8552875695732842</v>
      </c>
      <c r="J167" s="9">
        <f>(C167/SUM(C167,F167))*SUM(E167,H167)</f>
        <v>520.14471243042669</v>
      </c>
      <c r="K167" s="9">
        <f>(F167/SUM(C167,F167))*SUM(D167,G167)</f>
        <v>0.14471243042671614</v>
      </c>
      <c r="L167" s="9">
        <f>(F167/SUM(C167,F167))*SUM(E167,H167)</f>
        <v>12.855287569573283</v>
      </c>
      <c r="M167" s="9">
        <f>G167-K167</f>
        <v>-0.14471243042671614</v>
      </c>
      <c r="N167" s="10">
        <f>100*(M167/K167)</f>
        <v>-100</v>
      </c>
      <c r="O167" s="4" t="str">
        <f>IF(AND(I167&gt;=5,J167&gt;=5,K167&gt;=5,L167&gt;=5),"eligible for chi-square test","not eligible for chi-square test")</f>
        <v>not eligible for chi-square test</v>
      </c>
      <c r="S167" s="6" t="str">
        <f>IF(O167="not eligible for chi-square test","not eligible for chi-square testing",IF(Q167&gt;=0.01,"test results not statistically significant",IF(M167&lt;=0,"test results statistically significant, minority NOT overrepresented in arrests",IF(M167&gt;0,"test results statistically significant, minority overrepresented in arrests"))))</f>
        <v>not eligible for chi-square testing</v>
      </c>
    </row>
    <row r="168" spans="1:19" x14ac:dyDescent="0.2">
      <c r="A168" s="6" t="s">
        <v>221</v>
      </c>
      <c r="B168" s="7" t="s">
        <v>222</v>
      </c>
      <c r="C168" s="8">
        <v>145</v>
      </c>
      <c r="D168" s="3">
        <v>0</v>
      </c>
      <c r="E168" s="3">
        <v>145</v>
      </c>
      <c r="F168" s="3">
        <v>30</v>
      </c>
      <c r="G168" s="3">
        <v>1</v>
      </c>
      <c r="H168" s="3">
        <v>29</v>
      </c>
      <c r="I168" s="9">
        <f>(C168/SUM(C168,F168))*SUM(D168,G168)</f>
        <v>0.82857142857142863</v>
      </c>
      <c r="J168" s="9">
        <f>(C168/SUM(C168,F168))*SUM(E168,H168)</f>
        <v>144.17142857142858</v>
      </c>
      <c r="K168" s="9">
        <f>(F168/SUM(C168,F168))*SUM(D168,G168)</f>
        <v>0.17142857142857143</v>
      </c>
      <c r="L168" s="9">
        <f>(F168/SUM(C168,F168))*SUM(E168,H168)</f>
        <v>29.828571428571429</v>
      </c>
      <c r="M168" s="9">
        <f>G168-K168</f>
        <v>0.82857142857142851</v>
      </c>
      <c r="N168" s="10">
        <f>100*(M168/K168)</f>
        <v>483.33333333333331</v>
      </c>
      <c r="O168" s="4" t="str">
        <f>IF(AND(I168&gt;=5,J168&gt;=5,K168&gt;=5,L168&gt;=5),"eligible for chi-square test","not eligible for chi-square test")</f>
        <v>not eligible for chi-square test</v>
      </c>
      <c r="S168" s="6" t="str">
        <f>IF(O168="not eligible for chi-square test","not eligible for chi-square testing",IF(Q168&gt;=0.01,"test results not statistically significant",IF(M168&lt;=0,"test results statistically significant, minority NOT overrepresented in arrests",IF(M168&gt;0,"test results statistically significant, minority overrepresented in arrests"))))</f>
        <v>not eligible for chi-square testing</v>
      </c>
    </row>
    <row r="169" spans="1:19" x14ac:dyDescent="0.2">
      <c r="A169" s="6" t="s">
        <v>199</v>
      </c>
      <c r="B169" s="7" t="s">
        <v>200</v>
      </c>
      <c r="C169" s="8">
        <v>23</v>
      </c>
      <c r="D169" s="3">
        <v>2</v>
      </c>
      <c r="E169" s="3">
        <v>21</v>
      </c>
      <c r="F169" s="3">
        <v>0</v>
      </c>
      <c r="G169" s="3">
        <v>0</v>
      </c>
      <c r="H169" s="3">
        <v>0</v>
      </c>
      <c r="I169" s="9">
        <f>(C169/SUM(C169,F169))*SUM(D169,G169)</f>
        <v>2</v>
      </c>
      <c r="J169" s="9">
        <f>(C169/SUM(C169,F169))*SUM(E169,H169)</f>
        <v>21</v>
      </c>
      <c r="K169" s="9">
        <f>(F169/SUM(C169,F169))*SUM(D169,G169)</f>
        <v>0</v>
      </c>
      <c r="L169" s="9">
        <f>(F169/SUM(C169,F169))*SUM(E169,H169)</f>
        <v>0</v>
      </c>
      <c r="M169" s="9">
        <f>G169-K169</f>
        <v>0</v>
      </c>
      <c r="N169" s="10" t="e">
        <f>100*(M169/K169)</f>
        <v>#DIV/0!</v>
      </c>
      <c r="O169" s="4" t="str">
        <f>IF(AND(I169&gt;=5,J169&gt;=5,K169&gt;=5,L169&gt;=5),"eligible for chi-square test","not eligible for chi-square test")</f>
        <v>not eligible for chi-square test</v>
      </c>
      <c r="S169" s="6" t="str">
        <f>IF(O169="not eligible for chi-square test","not eligible for chi-square testing",IF(Q169&gt;=0.01,"test results not statistically significant",IF(M169&lt;=0,"test results statistically significant, minority NOT overrepresented in arrests",IF(M169&gt;0,"test results statistically significant, minority overrepresented in arrests"))))</f>
        <v>not eligible for chi-square testing</v>
      </c>
    </row>
    <row r="170" spans="1:19" x14ac:dyDescent="0.2">
      <c r="A170" s="6" t="s">
        <v>189</v>
      </c>
      <c r="B170" s="7" t="s">
        <v>190</v>
      </c>
      <c r="C170" s="8">
        <v>2163</v>
      </c>
      <c r="D170" s="3">
        <v>8</v>
      </c>
      <c r="E170" s="3">
        <v>2155</v>
      </c>
      <c r="F170" s="3">
        <v>245</v>
      </c>
      <c r="G170" s="3">
        <v>3</v>
      </c>
      <c r="H170" s="3">
        <v>242</v>
      </c>
      <c r="I170" s="9">
        <f>(C170/SUM(C170,F170))*SUM(D170,G170)</f>
        <v>9.8808139534883725</v>
      </c>
      <c r="J170" s="9">
        <f>(C170/SUM(C170,F170))*SUM(E170,H170)</f>
        <v>2153.1191860465119</v>
      </c>
      <c r="K170" s="9">
        <f>(F170/SUM(C170,F170))*SUM(D170,G170)</f>
        <v>1.1191860465116279</v>
      </c>
      <c r="L170" s="9">
        <f>(F170/SUM(C170,F170))*SUM(E170,H170)</f>
        <v>243.88081395348837</v>
      </c>
      <c r="M170" s="9">
        <f>G170-K170</f>
        <v>1.8808139534883721</v>
      </c>
      <c r="N170" s="10">
        <f>100*(M170/K170)</f>
        <v>168.05194805194805</v>
      </c>
      <c r="O170" s="4" t="str">
        <f>IF(AND(I170&gt;=5,J170&gt;=5,K170&gt;=5,L170&gt;=5),"eligible for chi-square test","not eligible for chi-square test")</f>
        <v>not eligible for chi-square test</v>
      </c>
      <c r="S170" s="6" t="str">
        <f>IF(O170="not eligible for chi-square test","not eligible for chi-square testing",IF(Q170&gt;=0.01,"test results not statistically significant",IF(M170&lt;=0,"test results statistically significant, minority NOT overrepresented in arrests",IF(M170&gt;0,"test results statistically significant, minority overrepresented in arrests"))))</f>
        <v>not eligible for chi-square testing</v>
      </c>
    </row>
    <row r="171" spans="1:19" x14ac:dyDescent="0.2">
      <c r="A171" s="6" t="s">
        <v>191</v>
      </c>
      <c r="B171" s="7" t="s">
        <v>192</v>
      </c>
      <c r="C171" s="8">
        <v>2228</v>
      </c>
      <c r="D171" s="3">
        <v>11</v>
      </c>
      <c r="E171" s="3">
        <v>2217</v>
      </c>
      <c r="F171" s="3">
        <v>369</v>
      </c>
      <c r="G171" s="3">
        <v>2</v>
      </c>
      <c r="H171" s="3">
        <v>367</v>
      </c>
      <c r="I171" s="9">
        <f>(C171/SUM(C171,F171))*SUM(D171,G171)</f>
        <v>11.152868694647671</v>
      </c>
      <c r="J171" s="9">
        <f>(C171/SUM(C171,F171))*SUM(E171,H171)</f>
        <v>2216.8471313053524</v>
      </c>
      <c r="K171" s="9">
        <f>(F171/SUM(C171,F171))*SUM(D171,G171)</f>
        <v>1.8471313053523297</v>
      </c>
      <c r="L171" s="9">
        <f>(F171/SUM(C171,F171))*SUM(E171,H171)</f>
        <v>367.15286869464768</v>
      </c>
      <c r="M171" s="9">
        <f>G171-K171</f>
        <v>0.15286869464767028</v>
      </c>
      <c r="N171" s="10">
        <f>100*(M171/K171)</f>
        <v>8.2760058369814402</v>
      </c>
      <c r="O171" s="4" t="str">
        <f>IF(AND(I171&gt;=5,J171&gt;=5,K171&gt;=5,L171&gt;=5),"eligible for chi-square test","not eligible for chi-square test")</f>
        <v>not eligible for chi-square test</v>
      </c>
      <c r="S171" s="6" t="str">
        <f>IF(O171="not eligible for chi-square test","not eligible for chi-square testing",IF(Q171&gt;=0.01,"test results not statistically significant",IF(M171&lt;=0,"test results statistically significant, minority NOT overrepresented in arrests",IF(M171&gt;0,"test results statistically significant, minority overrepresented in arrests"))))</f>
        <v>not eligible for chi-square testing</v>
      </c>
    </row>
    <row r="172" spans="1:19" x14ac:dyDescent="0.2">
      <c r="A172" s="6" t="s">
        <v>193</v>
      </c>
      <c r="B172" s="7" t="s">
        <v>194</v>
      </c>
      <c r="C172" s="8">
        <v>1639</v>
      </c>
      <c r="D172" s="3">
        <v>6</v>
      </c>
      <c r="E172" s="3">
        <v>1633</v>
      </c>
      <c r="F172" s="3">
        <v>134</v>
      </c>
      <c r="G172" s="3">
        <v>2</v>
      </c>
      <c r="H172" s="3">
        <v>132</v>
      </c>
      <c r="I172" s="9">
        <f>(C172/SUM(C172,F172))*SUM(D172,G172)</f>
        <v>7.3953750705019736</v>
      </c>
      <c r="J172" s="9">
        <f>(C172/SUM(C172,F172))*SUM(E172,H172)</f>
        <v>1631.604624929498</v>
      </c>
      <c r="K172" s="9">
        <f>(F172/SUM(C172,F172))*SUM(D172,G172)</f>
        <v>0.60462492949802593</v>
      </c>
      <c r="L172" s="9">
        <f>(F172/SUM(C172,F172))*SUM(E172,H172)</f>
        <v>133.39537507050198</v>
      </c>
      <c r="M172" s="9">
        <f>G172-K172</f>
        <v>1.3953750705019741</v>
      </c>
      <c r="N172" s="10">
        <f>100*(M172/K172)</f>
        <v>230.78358208955225</v>
      </c>
      <c r="O172" s="4" t="str">
        <f>IF(AND(I172&gt;=5,J172&gt;=5,K172&gt;=5,L172&gt;=5),"eligible for chi-square test","not eligible for chi-square test")</f>
        <v>not eligible for chi-square test</v>
      </c>
      <c r="S172" s="6" t="str">
        <f>IF(O172="not eligible for chi-square test","not eligible for chi-square testing",IF(Q172&gt;=0.01,"test results not statistically significant",IF(M172&lt;=0,"test results statistically significant, minority NOT overrepresented in arrests",IF(M172&gt;0,"test results statistically significant, minority overrepresented in arrests"))))</f>
        <v>not eligible for chi-square testing</v>
      </c>
    </row>
    <row r="173" spans="1:19" x14ac:dyDescent="0.2">
      <c r="A173" s="6" t="s">
        <v>187</v>
      </c>
      <c r="B173" s="7" t="s">
        <v>188</v>
      </c>
      <c r="C173" s="8">
        <v>200</v>
      </c>
      <c r="D173" s="3">
        <v>1</v>
      </c>
      <c r="E173" s="3">
        <v>199</v>
      </c>
      <c r="F173" s="3">
        <v>21</v>
      </c>
      <c r="G173" s="3">
        <v>0</v>
      </c>
      <c r="H173" s="3">
        <v>21</v>
      </c>
      <c r="I173" s="9">
        <f>(C173/SUM(C173,F173))*SUM(D173,G173)</f>
        <v>0.90497737556561086</v>
      </c>
      <c r="J173" s="9">
        <f>(C173/SUM(C173,F173))*SUM(E173,H173)</f>
        <v>199.09502262443439</v>
      </c>
      <c r="K173" s="9">
        <f>(F173/SUM(C173,F173))*SUM(D173,G173)</f>
        <v>9.5022624434389136E-2</v>
      </c>
      <c r="L173" s="9">
        <f>(F173/SUM(C173,F173))*SUM(E173,H173)</f>
        <v>20.904977375565611</v>
      </c>
      <c r="M173" s="9">
        <f>G173-K173</f>
        <v>-9.5022624434389136E-2</v>
      </c>
      <c r="N173" s="10">
        <f>100*(M173/K173)</f>
        <v>-100</v>
      </c>
      <c r="O173" s="4" t="str">
        <f>IF(AND(I173&gt;=5,J173&gt;=5,K173&gt;=5,L173&gt;=5),"eligible for chi-square test","not eligible for chi-square test")</f>
        <v>not eligible for chi-square test</v>
      </c>
      <c r="S173" s="6" t="str">
        <f>IF(O173="not eligible for chi-square test","not eligible for chi-square testing",IF(Q173&gt;=0.01,"test results not statistically significant",IF(M173&lt;=0,"test results statistically significant, minority NOT overrepresented in arrests",IF(M173&gt;0,"test results statistically significant, minority overrepresented in arrests"))))</f>
        <v>not eligible for chi-square testing</v>
      </c>
    </row>
    <row r="174" spans="1:19" x14ac:dyDescent="0.2">
      <c r="A174" s="6" t="s">
        <v>237</v>
      </c>
      <c r="B174" s="7" t="s">
        <v>238</v>
      </c>
      <c r="C174" s="8">
        <v>35</v>
      </c>
      <c r="D174" s="3">
        <v>0</v>
      </c>
      <c r="E174" s="3">
        <v>35</v>
      </c>
      <c r="F174" s="3">
        <v>9</v>
      </c>
      <c r="G174" s="3">
        <v>0</v>
      </c>
      <c r="H174" s="3">
        <v>9</v>
      </c>
      <c r="I174" s="9">
        <f>(C174/SUM(C174,F174))*SUM(D174,G174)</f>
        <v>0</v>
      </c>
      <c r="J174" s="9">
        <f>(C174/SUM(C174,F174))*SUM(E174,H174)</f>
        <v>35</v>
      </c>
      <c r="K174" s="9">
        <f>(F174/SUM(C174,F174))*SUM(D174,G174)</f>
        <v>0</v>
      </c>
      <c r="L174" s="9">
        <f>(F174/SUM(C174,F174))*SUM(E174,H174)</f>
        <v>9</v>
      </c>
      <c r="M174" s="9">
        <f>G174-K174</f>
        <v>0</v>
      </c>
      <c r="N174" s="10" t="e">
        <f>100*(M174/K174)</f>
        <v>#DIV/0!</v>
      </c>
      <c r="O174" s="4" t="str">
        <f>IF(AND(I174&gt;=5,J174&gt;=5,K174&gt;=5,L174&gt;=5),"eligible for chi-square test","not eligible for chi-square test")</f>
        <v>not eligible for chi-square test</v>
      </c>
      <c r="S174" s="6" t="str">
        <f>IF(O174="not eligible for chi-square test","not eligible for chi-square testing",IF(Q174&gt;=0.01,"test results not statistically significant",IF(M174&lt;=0,"test results statistically significant, minority NOT overrepresented in arrests",IF(M174&gt;0,"test results statistically significant, minority overrepresented in arrests"))))</f>
        <v>not eligible for chi-square testing</v>
      </c>
    </row>
    <row r="175" spans="1:19" x14ac:dyDescent="0.2">
      <c r="A175" s="6" t="s">
        <v>129</v>
      </c>
      <c r="B175" s="7" t="s">
        <v>130</v>
      </c>
      <c r="C175" s="8">
        <v>5</v>
      </c>
      <c r="D175" s="3">
        <v>0</v>
      </c>
      <c r="E175" s="3">
        <v>5</v>
      </c>
      <c r="F175" s="3">
        <v>2</v>
      </c>
      <c r="G175" s="3">
        <v>0</v>
      </c>
      <c r="H175" s="3">
        <v>2</v>
      </c>
      <c r="I175" s="9">
        <f>(C175/SUM(C175,F175))*SUM(D175,G175)</f>
        <v>0</v>
      </c>
      <c r="J175" s="9">
        <f>(C175/SUM(C175,F175))*SUM(E175,H175)</f>
        <v>5</v>
      </c>
      <c r="K175" s="9">
        <f>(F175/SUM(C175,F175))*SUM(D175,G175)</f>
        <v>0</v>
      </c>
      <c r="L175" s="9">
        <f>(F175/SUM(C175,F175))*SUM(E175,H175)</f>
        <v>2</v>
      </c>
      <c r="M175" s="9">
        <f>G175-K175</f>
        <v>0</v>
      </c>
      <c r="N175" s="10" t="e">
        <f>100*(M175/K175)</f>
        <v>#DIV/0!</v>
      </c>
      <c r="O175" s="4" t="str">
        <f>IF(AND(I175&gt;=5,J175&gt;=5,K175&gt;=5,L175&gt;=5),"eligible for chi-square test","not eligible for chi-square test")</f>
        <v>not eligible for chi-square test</v>
      </c>
      <c r="S175" s="6" t="str">
        <f>IF(O175="not eligible for chi-square test","not eligible for chi-square testing",IF(Q175&gt;=0.01,"test results not statistically significant",IF(M175&lt;=0,"test results statistically significant, minority NOT overrepresented in arrests",IF(M175&gt;0,"test results statistically significant, minority overrepresented in arrests"))))</f>
        <v>not eligible for chi-square testing</v>
      </c>
    </row>
    <row r="176" spans="1:19" x14ac:dyDescent="0.2">
      <c r="A176" s="6" t="s">
        <v>197</v>
      </c>
      <c r="B176" s="7" t="s">
        <v>198</v>
      </c>
      <c r="C176" s="8">
        <v>593</v>
      </c>
      <c r="D176" s="3">
        <v>4</v>
      </c>
      <c r="E176" s="3">
        <v>589</v>
      </c>
      <c r="F176" s="3">
        <v>34</v>
      </c>
      <c r="G176" s="3">
        <v>0</v>
      </c>
      <c r="H176" s="3">
        <v>34</v>
      </c>
      <c r="I176" s="9">
        <f>(C176/SUM(C176,F176))*SUM(D176,G176)</f>
        <v>3.7830940988835726</v>
      </c>
      <c r="J176" s="9">
        <f>(C176/SUM(C176,F176))*SUM(E176,H176)</f>
        <v>589.21690590111643</v>
      </c>
      <c r="K176" s="9">
        <f>(F176/SUM(C176,F176))*SUM(D176,G176)</f>
        <v>0.21690590111642744</v>
      </c>
      <c r="L176" s="9">
        <f>(F176/SUM(C176,F176))*SUM(E176,H176)</f>
        <v>33.783094098883574</v>
      </c>
      <c r="M176" s="9">
        <f>G176-K176</f>
        <v>-0.21690590111642744</v>
      </c>
      <c r="N176" s="10">
        <f>100*(M176/K176)</f>
        <v>-100</v>
      </c>
      <c r="O176" s="4" t="str">
        <f>IF(AND(I176&gt;=5,J176&gt;=5,K176&gt;=5,L176&gt;=5),"eligible for chi-square test","not eligible for chi-square test")</f>
        <v>not eligible for chi-square test</v>
      </c>
      <c r="S176" s="6" t="str">
        <f>IF(O176="not eligible for chi-square test","not eligible for chi-square testing",IF(Q176&gt;=0.01,"test results not statistically significant",IF(M176&lt;=0,"test results statistically significant, minority NOT overrepresented in arrests",IF(M176&gt;0,"test results statistically significant, minority overrepresented in arrests"))))</f>
        <v>not eligible for chi-square testing</v>
      </c>
    </row>
    <row r="177" spans="1:19" x14ac:dyDescent="0.2">
      <c r="A177" s="6" t="s">
        <v>49</v>
      </c>
      <c r="B177" s="7" t="s">
        <v>50</v>
      </c>
      <c r="C177" s="8">
        <v>151</v>
      </c>
      <c r="D177" s="3">
        <v>0</v>
      </c>
      <c r="E177" s="3">
        <v>151</v>
      </c>
      <c r="F177" s="3">
        <v>19</v>
      </c>
      <c r="G177" s="3">
        <v>0</v>
      </c>
      <c r="H177" s="3">
        <v>19</v>
      </c>
      <c r="I177" s="9">
        <f>(C177/SUM(C177,F177))*SUM(D177,G177)</f>
        <v>0</v>
      </c>
      <c r="J177" s="9">
        <f>(C177/SUM(C177,F177))*SUM(E177,H177)</f>
        <v>151</v>
      </c>
      <c r="K177" s="9">
        <f>(F177/SUM(C177,F177))*SUM(D177,G177)</f>
        <v>0</v>
      </c>
      <c r="L177" s="9">
        <f>(F177/SUM(C177,F177))*SUM(E177,H177)</f>
        <v>19</v>
      </c>
      <c r="M177" s="9">
        <f>G177-K177</f>
        <v>0</v>
      </c>
      <c r="N177" s="10" t="e">
        <f>100*(M177/K177)</f>
        <v>#DIV/0!</v>
      </c>
      <c r="O177" s="4" t="str">
        <f>IF(AND(I177&gt;=5,J177&gt;=5,K177&gt;=5,L177&gt;=5),"eligible for chi-square test","not eligible for chi-square test")</f>
        <v>not eligible for chi-square test</v>
      </c>
      <c r="S177" s="6" t="str">
        <f>IF(O177="not eligible for chi-square test","not eligible for chi-square testing",IF(Q177&gt;=0.01,"test results not statistically significant",IF(M177&lt;=0,"test results statistically significant, minority NOT overrepresented in arrests",IF(M177&gt;0,"test results statistically significant, minority overrepresented in arrests"))))</f>
        <v>not eligible for chi-square testing</v>
      </c>
    </row>
    <row r="178" spans="1:19" x14ac:dyDescent="0.2">
      <c r="A178" s="6" t="s">
        <v>363</v>
      </c>
      <c r="B178" s="7" t="s">
        <v>364</v>
      </c>
      <c r="C178" s="8">
        <v>220</v>
      </c>
      <c r="D178" s="3">
        <v>3</v>
      </c>
      <c r="E178" s="3">
        <v>217</v>
      </c>
      <c r="F178" s="3">
        <v>3</v>
      </c>
      <c r="G178" s="3">
        <v>0</v>
      </c>
      <c r="H178" s="3">
        <v>3</v>
      </c>
      <c r="I178" s="9">
        <f>(C178/SUM(C178,F178))*SUM(D178,G178)</f>
        <v>2.9596412556053808</v>
      </c>
      <c r="J178" s="9">
        <f>(C178/SUM(C178,F178))*SUM(E178,H178)</f>
        <v>217.04035874439461</v>
      </c>
      <c r="K178" s="9">
        <f>(F178/SUM(C178,F178))*SUM(D178,G178)</f>
        <v>4.035874439461884E-2</v>
      </c>
      <c r="L178" s="9">
        <f>(F178/SUM(C178,F178))*SUM(E178,H178)</f>
        <v>2.9596412556053813</v>
      </c>
      <c r="M178" s="9">
        <f>G178-K178</f>
        <v>-4.035874439461884E-2</v>
      </c>
      <c r="N178" s="10">
        <f>100*(M178/K178)</f>
        <v>-100</v>
      </c>
      <c r="O178" s="4" t="str">
        <f>IF(AND(I178&gt;=5,J178&gt;=5,K178&gt;=5,L178&gt;=5),"eligible for chi-square test","not eligible for chi-square test")</f>
        <v>not eligible for chi-square test</v>
      </c>
      <c r="S178" s="6" t="str">
        <f>IF(O178="not eligible for chi-square test","not eligible for chi-square testing",IF(Q178&gt;=0.01,"test results not statistically significant",IF(M178&lt;=0,"test results statistically significant, minority NOT overrepresented in arrests",IF(M178&gt;0,"test results statistically significant, minority overrepresented in arrests"))))</f>
        <v>not eligible for chi-square testing</v>
      </c>
    </row>
    <row r="179" spans="1:19" x14ac:dyDescent="0.2">
      <c r="A179" s="6" t="s">
        <v>201</v>
      </c>
      <c r="B179" s="7" t="s">
        <v>202</v>
      </c>
      <c r="C179" s="8">
        <v>108</v>
      </c>
      <c r="D179" s="3">
        <v>7</v>
      </c>
      <c r="E179" s="3">
        <v>101</v>
      </c>
      <c r="F179" s="3">
        <v>2</v>
      </c>
      <c r="G179" s="3">
        <v>0</v>
      </c>
      <c r="H179" s="3">
        <v>2</v>
      </c>
      <c r="I179" s="9">
        <f>(C179/SUM(C179,F179))*SUM(D179,G179)</f>
        <v>6.872727272727273</v>
      </c>
      <c r="J179" s="9">
        <f>(C179/SUM(C179,F179))*SUM(E179,H179)</f>
        <v>101.12727272727273</v>
      </c>
      <c r="K179" s="9">
        <f>(F179/SUM(C179,F179))*SUM(D179,G179)</f>
        <v>0.12727272727272726</v>
      </c>
      <c r="L179" s="9">
        <f>(F179/SUM(C179,F179))*SUM(E179,H179)</f>
        <v>1.8727272727272726</v>
      </c>
      <c r="M179" s="9">
        <f>G179-K179</f>
        <v>-0.12727272727272726</v>
      </c>
      <c r="N179" s="10">
        <f>100*(M179/K179)</f>
        <v>-100</v>
      </c>
      <c r="O179" s="4" t="str">
        <f>IF(AND(I179&gt;=5,J179&gt;=5,K179&gt;=5,L179&gt;=5),"eligible for chi-square test","not eligible for chi-square test")</f>
        <v>not eligible for chi-square test</v>
      </c>
      <c r="S179" s="6" t="str">
        <f>IF(O179="not eligible for chi-square test","not eligible for chi-square testing",IF(Q179&gt;=0.01,"test results not statistically significant",IF(M179&lt;=0,"test results statistically significant, minority NOT overrepresented in arrests",IF(M179&gt;0,"test results statistically significant, minority overrepresented in arrests"))))</f>
        <v>not eligible for chi-square testing</v>
      </c>
    </row>
    <row r="180" spans="1:19" x14ac:dyDescent="0.2">
      <c r="A180" s="6" t="s">
        <v>341</v>
      </c>
      <c r="B180" s="7" t="s">
        <v>342</v>
      </c>
      <c r="C180" s="8">
        <v>786</v>
      </c>
      <c r="D180" s="3">
        <v>13</v>
      </c>
      <c r="E180" s="3">
        <v>773</v>
      </c>
      <c r="F180" s="3">
        <v>32</v>
      </c>
      <c r="G180" s="3">
        <v>1</v>
      </c>
      <c r="H180" s="3">
        <v>31</v>
      </c>
      <c r="I180" s="9">
        <f>(C180/SUM(C180,F180))*SUM(D180,G180)</f>
        <v>13.452322738386309</v>
      </c>
      <c r="J180" s="9">
        <f>(C180/SUM(C180,F180))*SUM(E180,H180)</f>
        <v>772.54767726161367</v>
      </c>
      <c r="K180" s="9">
        <f>(F180/SUM(C180,F180))*SUM(D180,G180)</f>
        <v>0.5476772616136919</v>
      </c>
      <c r="L180" s="9">
        <f>(F180/SUM(C180,F180))*SUM(E180,H180)</f>
        <v>31.452322738386307</v>
      </c>
      <c r="M180" s="9">
        <f>G180-K180</f>
        <v>0.4523227383863081</v>
      </c>
      <c r="N180" s="10">
        <f>100*(M180/K180)</f>
        <v>82.589285714285722</v>
      </c>
      <c r="O180" s="4" t="str">
        <f>IF(AND(I180&gt;=5,J180&gt;=5,K180&gt;=5,L180&gt;=5),"eligible for chi-square test","not eligible for chi-square test")</f>
        <v>not eligible for chi-square test</v>
      </c>
      <c r="S180" s="6" t="str">
        <f>IF(O180="not eligible for chi-square test","not eligible for chi-square testing",IF(Q180&gt;=0.01,"test results not statistically significant",IF(M180&lt;=0,"test results statistically significant, minority NOT overrepresented in arrests",IF(M180&gt;0,"test results statistically significant, minority overrepresented in arrests"))))</f>
        <v>not eligible for chi-square testing</v>
      </c>
    </row>
    <row r="181" spans="1:19" x14ac:dyDescent="0.2">
      <c r="A181" s="6" t="s">
        <v>499</v>
      </c>
      <c r="B181" s="7" t="s">
        <v>500</v>
      </c>
      <c r="C181" s="8">
        <v>676</v>
      </c>
      <c r="D181" s="3">
        <v>2</v>
      </c>
      <c r="E181" s="3">
        <v>674</v>
      </c>
      <c r="F181" s="3">
        <v>26</v>
      </c>
      <c r="G181" s="3">
        <v>0</v>
      </c>
      <c r="H181" s="3">
        <v>26</v>
      </c>
      <c r="I181" s="9">
        <f>(C181/SUM(C181,F181))*SUM(D181,G181)</f>
        <v>1.9259259259259258</v>
      </c>
      <c r="J181" s="9">
        <f>(C181/SUM(C181,F181))*SUM(E181,H181)</f>
        <v>674.07407407407402</v>
      </c>
      <c r="K181" s="9">
        <f>(F181/SUM(C181,F181))*SUM(D181,G181)</f>
        <v>7.407407407407407E-2</v>
      </c>
      <c r="L181" s="9">
        <f>(F181/SUM(C181,F181))*SUM(E181,H181)</f>
        <v>25.925925925925924</v>
      </c>
      <c r="M181" s="9">
        <f>G181-K181</f>
        <v>-7.407407407407407E-2</v>
      </c>
      <c r="N181" s="10">
        <f>100*(M181/K181)</f>
        <v>-100</v>
      </c>
      <c r="O181" s="4" t="str">
        <f>IF(AND(I181&gt;=5,J181&gt;=5,K181&gt;=5,L181&gt;=5),"eligible for chi-square test","not eligible for chi-square test")</f>
        <v>not eligible for chi-square test</v>
      </c>
      <c r="S181" s="6" t="str">
        <f>IF(O181="not eligible for chi-square test","not eligible for chi-square testing",IF(Q181&gt;=0.01,"test results not statistically significant",IF(M181&lt;=0,"test results statistically significant, minority NOT overrepresented in arrests",IF(M181&gt;0,"test results statistically significant, minority overrepresented in arrests"))))</f>
        <v>not eligible for chi-square testing</v>
      </c>
    </row>
    <row r="182" spans="1:19" x14ac:dyDescent="0.2">
      <c r="A182" s="6" t="s">
        <v>303</v>
      </c>
      <c r="B182" s="7" t="s">
        <v>304</v>
      </c>
      <c r="C182" s="8">
        <v>234</v>
      </c>
      <c r="D182" s="3">
        <v>3</v>
      </c>
      <c r="E182" s="3">
        <v>231</v>
      </c>
      <c r="F182" s="3">
        <v>6</v>
      </c>
      <c r="G182" s="3">
        <v>0</v>
      </c>
      <c r="H182" s="3">
        <v>6</v>
      </c>
      <c r="I182" s="9">
        <f>(C182/SUM(C182,F182))*SUM(D182,G182)</f>
        <v>2.9249999999999998</v>
      </c>
      <c r="J182" s="9">
        <f>(C182/SUM(C182,F182))*SUM(E182,H182)</f>
        <v>231.07499999999999</v>
      </c>
      <c r="K182" s="9">
        <f>(F182/SUM(C182,F182))*SUM(D182,G182)</f>
        <v>7.5000000000000011E-2</v>
      </c>
      <c r="L182" s="9">
        <f>(F182/SUM(C182,F182))*SUM(E182,H182)</f>
        <v>5.9250000000000007</v>
      </c>
      <c r="M182" s="9">
        <f>G182-K182</f>
        <v>-7.5000000000000011E-2</v>
      </c>
      <c r="N182" s="10">
        <f>100*(M182/K182)</f>
        <v>-100</v>
      </c>
      <c r="O182" s="4" t="str">
        <f>IF(AND(I182&gt;=5,J182&gt;=5,K182&gt;=5,L182&gt;=5),"eligible for chi-square test","not eligible for chi-square test")</f>
        <v>not eligible for chi-square test</v>
      </c>
      <c r="S182" s="6" t="str">
        <f>IF(O182="not eligible for chi-square test","not eligible for chi-square testing",IF(Q182&gt;=0.01,"test results not statistically significant",IF(M182&lt;=0,"test results statistically significant, minority NOT overrepresented in arrests",IF(M182&gt;0,"test results statistically significant, minority overrepresented in arrests"))))</f>
        <v>not eligible for chi-square testing</v>
      </c>
    </row>
    <row r="183" spans="1:19" x14ac:dyDescent="0.2">
      <c r="A183" s="6" t="s">
        <v>207</v>
      </c>
      <c r="B183" s="7" t="s">
        <v>208</v>
      </c>
      <c r="C183" s="8">
        <v>7929</v>
      </c>
      <c r="D183" s="3">
        <v>1</v>
      </c>
      <c r="E183" s="3">
        <v>7928</v>
      </c>
      <c r="F183" s="3">
        <v>3017</v>
      </c>
      <c r="G183" s="3">
        <v>0</v>
      </c>
      <c r="H183" s="3">
        <v>3017</v>
      </c>
      <c r="I183" s="9">
        <f>(C183/SUM(C183,F183))*SUM(D183,G183)</f>
        <v>0.72437420062123148</v>
      </c>
      <c r="J183" s="9">
        <f>(C183/SUM(C183,F183))*SUM(E183,H183)</f>
        <v>7928.2756257993788</v>
      </c>
      <c r="K183" s="9">
        <f>(F183/SUM(C183,F183))*SUM(D183,G183)</f>
        <v>0.27562579937876852</v>
      </c>
      <c r="L183" s="9">
        <f>(F183/SUM(C183,F183))*SUM(E183,H183)</f>
        <v>3016.7243742006212</v>
      </c>
      <c r="M183" s="9">
        <f>G183-K183</f>
        <v>-0.27562579937876852</v>
      </c>
      <c r="N183" s="10">
        <f>100*(M183/K183)</f>
        <v>-100</v>
      </c>
      <c r="O183" s="4" t="str">
        <f>IF(AND(I183&gt;=5,J183&gt;=5,K183&gt;=5,L183&gt;=5),"eligible for chi-square test","not eligible for chi-square test")</f>
        <v>not eligible for chi-square test</v>
      </c>
      <c r="S183" s="6" t="str">
        <f>IF(O183="not eligible for chi-square test","not eligible for chi-square testing",IF(Q183&gt;=0.01,"test results not statistically significant",IF(M183&lt;=0,"test results statistically significant, minority NOT overrepresented in arrests",IF(M183&gt;0,"test results statistically significant, minority overrepresented in arrests"))))</f>
        <v>not eligible for chi-square testing</v>
      </c>
    </row>
    <row r="184" spans="1:19" x14ac:dyDescent="0.2">
      <c r="A184" s="6" t="s">
        <v>215</v>
      </c>
      <c r="B184" s="7" t="s">
        <v>216</v>
      </c>
      <c r="C184" s="8">
        <v>2107</v>
      </c>
      <c r="D184" s="3">
        <v>24</v>
      </c>
      <c r="E184" s="3">
        <v>2083</v>
      </c>
      <c r="F184" s="3">
        <v>174</v>
      </c>
      <c r="G184" s="3">
        <v>3</v>
      </c>
      <c r="H184" s="3">
        <v>171</v>
      </c>
      <c r="I184" s="9">
        <f>(C184/SUM(C184,F184))*SUM(D184,G184)</f>
        <v>24.940377027619466</v>
      </c>
      <c r="J184" s="9">
        <f>(C184/SUM(C184,F184))*SUM(E184,H184)</f>
        <v>2082.0596229723806</v>
      </c>
      <c r="K184" s="9">
        <f>(F184/SUM(C184,F184))*SUM(D184,G184)</f>
        <v>2.0596229723805348</v>
      </c>
      <c r="L184" s="9">
        <f>(F184/SUM(C184,F184))*SUM(E184,H184)</f>
        <v>171.94037702761946</v>
      </c>
      <c r="M184" s="9">
        <f>G184-K184</f>
        <v>0.94037702761946518</v>
      </c>
      <c r="N184" s="10">
        <f>100*(M184/K184)</f>
        <v>45.657726692209458</v>
      </c>
      <c r="O184" s="4" t="str">
        <f>IF(AND(I184&gt;=5,J184&gt;=5,K184&gt;=5,L184&gt;=5),"eligible for chi-square test","not eligible for chi-square test")</f>
        <v>not eligible for chi-square test</v>
      </c>
      <c r="S184" s="6" t="str">
        <f>IF(O184="not eligible for chi-square test","not eligible for chi-square testing",IF(Q184&gt;=0.01,"test results not statistically significant",IF(M184&lt;=0,"test results statistically significant, minority NOT overrepresented in arrests",IF(M184&gt;0,"test results statistically significant, minority overrepresented in arrests"))))</f>
        <v>not eligible for chi-square testing</v>
      </c>
    </row>
    <row r="185" spans="1:19" x14ac:dyDescent="0.2">
      <c r="A185" s="6" t="s">
        <v>217</v>
      </c>
      <c r="B185" s="7" t="s">
        <v>218</v>
      </c>
      <c r="C185" s="8">
        <v>80</v>
      </c>
      <c r="D185" s="3">
        <v>2</v>
      </c>
      <c r="E185" s="3">
        <v>78</v>
      </c>
      <c r="F185" s="3">
        <v>15</v>
      </c>
      <c r="G185" s="3">
        <v>1</v>
      </c>
      <c r="H185" s="3">
        <v>14</v>
      </c>
      <c r="I185" s="9">
        <f>(C185/SUM(C185,F185))*SUM(D185,G185)</f>
        <v>2.5263157894736841</v>
      </c>
      <c r="J185" s="9">
        <f>(C185/SUM(C185,F185))*SUM(E185,H185)</f>
        <v>77.473684210526315</v>
      </c>
      <c r="K185" s="9">
        <f>(F185/SUM(C185,F185))*SUM(D185,G185)</f>
        <v>0.47368421052631576</v>
      </c>
      <c r="L185" s="9">
        <f>(F185/SUM(C185,F185))*SUM(E185,H185)</f>
        <v>14.526315789473683</v>
      </c>
      <c r="M185" s="9">
        <f>G185-K185</f>
        <v>0.52631578947368429</v>
      </c>
      <c r="N185" s="10">
        <f>100*(M185/K185)</f>
        <v>111.11111111111114</v>
      </c>
      <c r="O185" s="4" t="str">
        <f>IF(AND(I185&gt;=5,J185&gt;=5,K185&gt;=5,L185&gt;=5),"eligible for chi-square test","not eligible for chi-square test")</f>
        <v>not eligible for chi-square test</v>
      </c>
      <c r="S185" s="6" t="str">
        <f>IF(O185="not eligible for chi-square test","not eligible for chi-square testing",IF(Q185&gt;=0.01,"test results not statistically significant",IF(M185&lt;=0,"test results statistically significant, minority NOT overrepresented in arrests",IF(M185&gt;0,"test results statistically significant, minority overrepresented in arrests"))))</f>
        <v>not eligible for chi-square testing</v>
      </c>
    </row>
    <row r="186" spans="1:19" x14ac:dyDescent="0.2">
      <c r="A186" s="6" t="s">
        <v>219</v>
      </c>
      <c r="B186" s="7" t="s">
        <v>220</v>
      </c>
      <c r="C186" s="8">
        <v>190</v>
      </c>
      <c r="D186" s="3">
        <v>1</v>
      </c>
      <c r="E186" s="3">
        <v>189</v>
      </c>
      <c r="F186" s="3">
        <v>16</v>
      </c>
      <c r="G186" s="3">
        <v>0</v>
      </c>
      <c r="H186" s="3">
        <v>16</v>
      </c>
      <c r="I186" s="9">
        <f>(C186/SUM(C186,F186))*SUM(D186,G186)</f>
        <v>0.92233009708737868</v>
      </c>
      <c r="J186" s="9">
        <f>(C186/SUM(C186,F186))*SUM(E186,H186)</f>
        <v>189.07766990291262</v>
      </c>
      <c r="K186" s="9">
        <f>(F186/SUM(C186,F186))*SUM(D186,G186)</f>
        <v>7.7669902912621352E-2</v>
      </c>
      <c r="L186" s="9">
        <f>(F186/SUM(C186,F186))*SUM(E186,H186)</f>
        <v>15.922330097087377</v>
      </c>
      <c r="M186" s="9">
        <f>G186-K186</f>
        <v>-7.7669902912621352E-2</v>
      </c>
      <c r="N186" s="10">
        <f>100*(M186/K186)</f>
        <v>-100</v>
      </c>
      <c r="O186" s="4" t="str">
        <f>IF(AND(I186&gt;=5,J186&gt;=5,K186&gt;=5,L186&gt;=5),"eligible for chi-square test","not eligible for chi-square test")</f>
        <v>not eligible for chi-square test</v>
      </c>
      <c r="S186" s="6" t="str">
        <f>IF(O186="not eligible for chi-square test","not eligible for chi-square testing",IF(Q186&gt;=0.01,"test results not statistically significant",IF(M186&lt;=0,"test results statistically significant, minority NOT overrepresented in arrests",IF(M186&gt;0,"test results statistically significant, minority overrepresented in arrests"))))</f>
        <v>not eligible for chi-square testing</v>
      </c>
    </row>
    <row r="187" spans="1:19" x14ac:dyDescent="0.2">
      <c r="A187" s="6" t="s">
        <v>281</v>
      </c>
      <c r="B187" s="7" t="s">
        <v>282</v>
      </c>
      <c r="C187" s="8">
        <v>460</v>
      </c>
      <c r="D187" s="3">
        <v>12</v>
      </c>
      <c r="E187" s="3">
        <v>448</v>
      </c>
      <c r="F187" s="3">
        <v>20</v>
      </c>
      <c r="G187" s="3">
        <v>0</v>
      </c>
      <c r="H187" s="3">
        <v>20</v>
      </c>
      <c r="I187" s="9">
        <f>(C187/SUM(C187,F187))*SUM(D187,G187)</f>
        <v>11.5</v>
      </c>
      <c r="J187" s="9">
        <f>(C187/SUM(C187,F187))*SUM(E187,H187)</f>
        <v>448.5</v>
      </c>
      <c r="K187" s="9">
        <f>(F187/SUM(C187,F187))*SUM(D187,G187)</f>
        <v>0.5</v>
      </c>
      <c r="L187" s="9">
        <f>(F187/SUM(C187,F187))*SUM(E187,H187)</f>
        <v>19.5</v>
      </c>
      <c r="M187" s="9">
        <f>G187-K187</f>
        <v>-0.5</v>
      </c>
      <c r="N187" s="10">
        <f>100*(M187/K187)</f>
        <v>-100</v>
      </c>
      <c r="O187" s="4" t="str">
        <f>IF(AND(I187&gt;=5,J187&gt;=5,K187&gt;=5,L187&gt;=5),"eligible for chi-square test","not eligible for chi-square test")</f>
        <v>not eligible for chi-square test</v>
      </c>
      <c r="S187" s="6" t="str">
        <f>IF(O187="not eligible for chi-square test","not eligible for chi-square testing",IF(Q187&gt;=0.01,"test results not statistically significant",IF(M187&lt;=0,"test results statistically significant, minority NOT overrepresented in arrests",IF(M187&gt;0,"test results statistically significant, minority overrepresented in arrests"))))</f>
        <v>not eligible for chi-square testing</v>
      </c>
    </row>
    <row r="188" spans="1:19" x14ac:dyDescent="0.2">
      <c r="A188" s="6" t="s">
        <v>497</v>
      </c>
      <c r="B188" s="7" t="s">
        <v>498</v>
      </c>
      <c r="C188" s="8">
        <v>2159</v>
      </c>
      <c r="D188" s="3">
        <v>47</v>
      </c>
      <c r="E188" s="3">
        <v>2112</v>
      </c>
      <c r="F188" s="3">
        <v>216</v>
      </c>
      <c r="G188" s="3">
        <v>5</v>
      </c>
      <c r="H188" s="3">
        <v>211</v>
      </c>
      <c r="I188" s="9">
        <f>(C188/SUM(C188,F188))*SUM(D188,G188)</f>
        <v>47.270736842105265</v>
      </c>
      <c r="J188" s="9">
        <f>(C188/SUM(C188,F188))*SUM(E188,H188)</f>
        <v>2111.7292631578948</v>
      </c>
      <c r="K188" s="9">
        <f>(F188/SUM(C188,F188))*SUM(D188,G188)</f>
        <v>4.7292631578947368</v>
      </c>
      <c r="L188" s="9">
        <f>(F188/SUM(C188,F188))*SUM(E188,H188)</f>
        <v>211.27073684210526</v>
      </c>
      <c r="M188" s="9">
        <f>G188-K188</f>
        <v>0.27073684210526316</v>
      </c>
      <c r="N188" s="10">
        <f>100*(M188/K188)</f>
        <v>5.7247150997151</v>
      </c>
      <c r="O188" s="4" t="str">
        <f>IF(AND(I188&gt;=5,J188&gt;=5,K188&gt;=5,L188&gt;=5),"eligible for chi-square test","not eligible for chi-square test")</f>
        <v>not eligible for chi-square test</v>
      </c>
      <c r="S188" s="6" t="str">
        <f>IF(O188="not eligible for chi-square test","not eligible for chi-square testing",IF(Q188&gt;=0.01,"test results not statistically significant",IF(M188&lt;=0,"test results statistically significant, minority NOT overrepresented in arrests",IF(M188&gt;0,"test results statistically significant, minority overrepresented in arrests"))))</f>
        <v>not eligible for chi-square testing</v>
      </c>
    </row>
    <row r="189" spans="1:19" x14ac:dyDescent="0.2">
      <c r="A189" s="6" t="s">
        <v>225</v>
      </c>
      <c r="B189" s="7" t="s">
        <v>226</v>
      </c>
      <c r="C189" s="8">
        <v>1536</v>
      </c>
      <c r="D189" s="3">
        <v>10</v>
      </c>
      <c r="E189" s="3">
        <v>1526</v>
      </c>
      <c r="F189" s="3">
        <v>265</v>
      </c>
      <c r="G189" s="3">
        <v>4</v>
      </c>
      <c r="H189" s="3">
        <v>261</v>
      </c>
      <c r="I189" s="9">
        <f>(C189/SUM(C189,F189))*SUM(D189,G189)</f>
        <v>11.940033314825097</v>
      </c>
      <c r="J189" s="9">
        <f>(C189/SUM(C189,F189))*SUM(E189,H189)</f>
        <v>1524.0599666851749</v>
      </c>
      <c r="K189" s="9">
        <f>(F189/SUM(C189,F189))*SUM(D189,G189)</f>
        <v>2.0599666851749028</v>
      </c>
      <c r="L189" s="9">
        <f>(F189/SUM(C189,F189))*SUM(E189,H189)</f>
        <v>262.94003331482509</v>
      </c>
      <c r="M189" s="9">
        <f>G189-K189</f>
        <v>1.9400333148250972</v>
      </c>
      <c r="N189" s="10">
        <f>100*(M189/K189)</f>
        <v>94.177897574123989</v>
      </c>
      <c r="O189" s="4" t="str">
        <f>IF(AND(I189&gt;=5,J189&gt;=5,K189&gt;=5,L189&gt;=5),"eligible for chi-square test","not eligible for chi-square test")</f>
        <v>not eligible for chi-square test</v>
      </c>
      <c r="S189" s="6" t="str">
        <f>IF(O189="not eligible for chi-square test","not eligible for chi-square testing",IF(Q189&gt;=0.01,"test results not statistically significant",IF(M189&lt;=0,"test results statistically significant, minority NOT overrepresented in arrests",IF(M189&gt;0,"test results statistically significant, minority overrepresented in arrests"))))</f>
        <v>not eligible for chi-square testing</v>
      </c>
    </row>
    <row r="190" spans="1:19" x14ac:dyDescent="0.2">
      <c r="A190" s="6" t="s">
        <v>311</v>
      </c>
      <c r="B190" s="7" t="s">
        <v>312</v>
      </c>
      <c r="C190" s="8">
        <v>1621</v>
      </c>
      <c r="D190" s="3">
        <v>3</v>
      </c>
      <c r="E190" s="3">
        <v>1618</v>
      </c>
      <c r="F190" s="3">
        <v>1930</v>
      </c>
      <c r="G190" s="3">
        <v>3</v>
      </c>
      <c r="H190" s="3">
        <v>1927</v>
      </c>
      <c r="I190" s="9">
        <f>(C190/SUM(C190,F190))*SUM(D190,G190)</f>
        <v>2.7389467755561814</v>
      </c>
      <c r="J190" s="9">
        <f>(C190/SUM(C190,F190))*SUM(E190,H190)</f>
        <v>1618.2610532244439</v>
      </c>
      <c r="K190" s="9">
        <f>(F190/SUM(C190,F190))*SUM(D190,G190)</f>
        <v>3.2610532244438186</v>
      </c>
      <c r="L190" s="9">
        <f>(F190/SUM(C190,F190))*SUM(E190,H190)</f>
        <v>1926.7389467755563</v>
      </c>
      <c r="M190" s="9">
        <f>G190-K190</f>
        <v>-0.26105322444381862</v>
      </c>
      <c r="N190" s="10">
        <f>100*(M190/K190)</f>
        <v>-8.0051813471502591</v>
      </c>
      <c r="O190" s="4" t="str">
        <f>IF(AND(I190&gt;=5,J190&gt;=5,K190&gt;=5,L190&gt;=5),"eligible for chi-square test","not eligible for chi-square test")</f>
        <v>not eligible for chi-square test</v>
      </c>
      <c r="S190" s="6" t="str">
        <f>IF(O190="not eligible for chi-square test","not eligible for chi-square testing",IF(Q190&gt;=0.01,"test results not statistically significant",IF(M190&lt;=0,"test results statistically significant, minority NOT overrepresented in arrests",IF(M190&gt;0,"test results statistically significant, minority overrepresented in arrests"))))</f>
        <v>not eligible for chi-square testing</v>
      </c>
    </row>
    <row r="191" spans="1:19" x14ac:dyDescent="0.2">
      <c r="A191" s="6" t="s">
        <v>383</v>
      </c>
      <c r="B191" s="7" t="s">
        <v>384</v>
      </c>
      <c r="C191" s="8">
        <v>188</v>
      </c>
      <c r="D191" s="3">
        <v>2</v>
      </c>
      <c r="E191" s="3">
        <v>186</v>
      </c>
      <c r="F191" s="3">
        <v>3</v>
      </c>
      <c r="G191" s="3">
        <v>0</v>
      </c>
      <c r="H191" s="3">
        <v>3</v>
      </c>
      <c r="I191" s="9">
        <f>(C191/SUM(C191,F191))*SUM(D191,G191)</f>
        <v>1.9685863874345551</v>
      </c>
      <c r="J191" s="9">
        <f>(C191/SUM(C191,F191))*SUM(E191,H191)</f>
        <v>186.03141361256544</v>
      </c>
      <c r="K191" s="9">
        <f>(F191/SUM(C191,F191))*SUM(D191,G191)</f>
        <v>3.1413612565445025E-2</v>
      </c>
      <c r="L191" s="9">
        <f>(F191/SUM(C191,F191))*SUM(E191,H191)</f>
        <v>2.9685863874345548</v>
      </c>
      <c r="M191" s="9">
        <f>G191-K191</f>
        <v>-3.1413612565445025E-2</v>
      </c>
      <c r="N191" s="10">
        <f>100*(M191/K191)</f>
        <v>-100</v>
      </c>
      <c r="O191" s="4" t="str">
        <f>IF(AND(I191&gt;=5,J191&gt;=5,K191&gt;=5,L191&gt;=5),"eligible for chi-square test","not eligible for chi-square test")</f>
        <v>not eligible for chi-square test</v>
      </c>
      <c r="S191" s="6" t="str">
        <f>IF(O191="not eligible for chi-square test","not eligible for chi-square testing",IF(Q191&gt;=0.01,"test results not statistically significant",IF(M191&lt;=0,"test results statistically significant, minority NOT overrepresented in arrests",IF(M191&gt;0,"test results statistically significant, minority overrepresented in arrests"))))</f>
        <v>not eligible for chi-square testing</v>
      </c>
    </row>
    <row r="192" spans="1:19" x14ac:dyDescent="0.2">
      <c r="A192" s="6" t="s">
        <v>503</v>
      </c>
      <c r="B192" s="7" t="s">
        <v>504</v>
      </c>
      <c r="C192" s="8">
        <v>1060</v>
      </c>
      <c r="D192" s="3">
        <v>11</v>
      </c>
      <c r="E192" s="3">
        <v>1049</v>
      </c>
      <c r="F192" s="3">
        <v>196</v>
      </c>
      <c r="G192" s="3">
        <v>1</v>
      </c>
      <c r="H192" s="3">
        <v>195</v>
      </c>
      <c r="I192" s="9">
        <f>(C192/SUM(C192,F192))*SUM(D192,G192)</f>
        <v>10.127388535031848</v>
      </c>
      <c r="J192" s="9">
        <f>(C192/SUM(C192,F192))*SUM(E192,H192)</f>
        <v>1049.8726114649683</v>
      </c>
      <c r="K192" s="9">
        <f>(F192/SUM(C192,F192))*SUM(D192,G192)</f>
        <v>1.8726114649681529</v>
      </c>
      <c r="L192" s="9">
        <f>(F192/SUM(C192,F192))*SUM(E192,H192)</f>
        <v>194.12738853503183</v>
      </c>
      <c r="M192" s="9">
        <f>G192-K192</f>
        <v>-0.87261146496815289</v>
      </c>
      <c r="N192" s="10">
        <f>100*(M192/K192)</f>
        <v>-46.598639455782312</v>
      </c>
      <c r="O192" s="4" t="str">
        <f>IF(AND(I192&gt;=5,J192&gt;=5,K192&gt;=5,L192&gt;=5),"eligible for chi-square test","not eligible for chi-square test")</f>
        <v>not eligible for chi-square test</v>
      </c>
      <c r="S192" s="6" t="str">
        <f>IF(O192="not eligible for chi-square test","not eligible for chi-square testing",IF(Q192&gt;=0.01,"test results not statistically significant",IF(M192&lt;=0,"test results statistically significant, minority NOT overrepresented in arrests",IF(M192&gt;0,"test results statistically significant, minority overrepresented in arrests"))))</f>
        <v>not eligible for chi-square testing</v>
      </c>
    </row>
    <row r="193" spans="1:19" x14ac:dyDescent="0.2">
      <c r="A193" s="6" t="s">
        <v>227</v>
      </c>
      <c r="B193" s="7" t="s">
        <v>228</v>
      </c>
      <c r="C193" s="8">
        <v>738</v>
      </c>
      <c r="D193" s="3">
        <v>13</v>
      </c>
      <c r="E193" s="3">
        <v>725</v>
      </c>
      <c r="F193" s="3">
        <v>27</v>
      </c>
      <c r="G193" s="3">
        <v>0</v>
      </c>
      <c r="H193" s="3">
        <v>27</v>
      </c>
      <c r="I193" s="9">
        <f>(C193/SUM(C193,F193))*SUM(D193,G193)</f>
        <v>12.541176470588235</v>
      </c>
      <c r="J193" s="9">
        <f>(C193/SUM(C193,F193))*SUM(E193,H193)</f>
        <v>725.4588235294118</v>
      </c>
      <c r="K193" s="9">
        <f>(F193/SUM(C193,F193))*SUM(D193,G193)</f>
        <v>0.45882352941176469</v>
      </c>
      <c r="L193" s="9">
        <f>(F193/SUM(C193,F193))*SUM(E193,H193)</f>
        <v>26.541176470588233</v>
      </c>
      <c r="M193" s="9">
        <f>G193-K193</f>
        <v>-0.45882352941176469</v>
      </c>
      <c r="N193" s="10">
        <f>100*(M193/K193)</f>
        <v>-100</v>
      </c>
      <c r="O193" s="4" t="str">
        <f>IF(AND(I193&gt;=5,J193&gt;=5,K193&gt;=5,L193&gt;=5),"eligible for chi-square test","not eligible for chi-square test")</f>
        <v>not eligible for chi-square test</v>
      </c>
      <c r="S193" s="6" t="str">
        <f>IF(O193="not eligible for chi-square test","not eligible for chi-square testing",IF(Q193&gt;=0.01,"test results not statistically significant",IF(M193&lt;=0,"test results statistically significant, minority NOT overrepresented in arrests",IF(M193&gt;0,"test results statistically significant, minority overrepresented in arrests"))))</f>
        <v>not eligible for chi-square testing</v>
      </c>
    </row>
    <row r="194" spans="1:19" x14ac:dyDescent="0.2">
      <c r="A194" s="6" t="s">
        <v>229</v>
      </c>
      <c r="B194" s="7" t="s">
        <v>230</v>
      </c>
      <c r="C194" s="8">
        <v>1565</v>
      </c>
      <c r="D194" s="3">
        <v>0</v>
      </c>
      <c r="E194" s="3">
        <v>1565</v>
      </c>
      <c r="F194" s="3">
        <v>367</v>
      </c>
      <c r="G194" s="3">
        <v>0</v>
      </c>
      <c r="H194" s="3">
        <v>367</v>
      </c>
      <c r="I194" s="9">
        <f>(C194/SUM(C194,F194))*SUM(D194,G194)</f>
        <v>0</v>
      </c>
      <c r="J194" s="9">
        <f>(C194/SUM(C194,F194))*SUM(E194,H194)</f>
        <v>1565</v>
      </c>
      <c r="K194" s="9">
        <f>(F194/SUM(C194,F194))*SUM(D194,G194)</f>
        <v>0</v>
      </c>
      <c r="L194" s="9">
        <f>(F194/SUM(C194,F194))*SUM(E194,H194)</f>
        <v>367</v>
      </c>
      <c r="M194" s="9">
        <f>G194-K194</f>
        <v>0</v>
      </c>
      <c r="N194" s="10" t="e">
        <f>100*(M194/K194)</f>
        <v>#DIV/0!</v>
      </c>
      <c r="O194" s="4" t="str">
        <f>IF(AND(I194&gt;=5,J194&gt;=5,K194&gt;=5,L194&gt;=5),"eligible for chi-square test","not eligible for chi-square test")</f>
        <v>not eligible for chi-square test</v>
      </c>
      <c r="S194" s="6" t="str">
        <f>IF(O194="not eligible for chi-square test","not eligible for chi-square testing",IF(Q194&gt;=0.01,"test results not statistically significant",IF(M194&lt;=0,"test results statistically significant, minority NOT overrepresented in arrests",IF(M194&gt;0,"test results statistically significant, minority overrepresented in arrests"))))</f>
        <v>not eligible for chi-square testing</v>
      </c>
    </row>
    <row r="195" spans="1:19" x14ac:dyDescent="0.2">
      <c r="A195" s="6" t="s">
        <v>589</v>
      </c>
      <c r="B195" s="7" t="s">
        <v>590</v>
      </c>
      <c r="C195" s="8">
        <v>2297</v>
      </c>
      <c r="D195" s="3">
        <v>1</v>
      </c>
      <c r="E195" s="3">
        <v>2296</v>
      </c>
      <c r="F195" s="3">
        <v>877</v>
      </c>
      <c r="G195" s="3">
        <v>2</v>
      </c>
      <c r="H195" s="3">
        <v>875</v>
      </c>
      <c r="I195" s="9">
        <f>(C195/SUM(C195,F195))*SUM(D195,G195)</f>
        <v>2.1710775047258979</v>
      </c>
      <c r="J195" s="9">
        <f>(C195/SUM(C195,F195))*SUM(E195,H195)</f>
        <v>2294.8289224952741</v>
      </c>
      <c r="K195" s="9">
        <f>(F195/SUM(C195,F195))*SUM(D195,G195)</f>
        <v>0.82892249527410211</v>
      </c>
      <c r="L195" s="9">
        <f>(F195/SUM(C195,F195))*SUM(E195,H195)</f>
        <v>876.17107750472599</v>
      </c>
      <c r="M195" s="9">
        <f>G195-K195</f>
        <v>1.1710775047258979</v>
      </c>
      <c r="N195" s="10">
        <f>100*(M195/K195)</f>
        <v>141.27708095781071</v>
      </c>
      <c r="O195" s="4" t="str">
        <f>IF(AND(I195&gt;=5,J195&gt;=5,K195&gt;=5,L195&gt;=5),"eligible for chi-square test","not eligible for chi-square test")</f>
        <v>not eligible for chi-square test</v>
      </c>
      <c r="S195" s="6" t="str">
        <f>IF(O195="not eligible for chi-square test","not eligible for chi-square testing",IF(Q195&gt;=0.01,"test results not statistically significant",IF(M195&lt;=0,"test results statistically significant, minority NOT overrepresented in arrests",IF(M195&gt;0,"test results statistically significant, minority overrepresented in arrests"))))</f>
        <v>not eligible for chi-square testing</v>
      </c>
    </row>
    <row r="196" spans="1:19" x14ac:dyDescent="0.2">
      <c r="A196" s="6" t="s">
        <v>211</v>
      </c>
      <c r="B196" s="7" t="s">
        <v>212</v>
      </c>
      <c r="C196" s="8">
        <v>77</v>
      </c>
      <c r="D196" s="3">
        <v>0</v>
      </c>
      <c r="E196" s="3">
        <v>77</v>
      </c>
      <c r="F196" s="3">
        <v>9</v>
      </c>
      <c r="G196" s="3">
        <v>0</v>
      </c>
      <c r="H196" s="3">
        <v>9</v>
      </c>
      <c r="I196" s="9">
        <f>(C196/SUM(C196,F196))*SUM(D196,G196)</f>
        <v>0</v>
      </c>
      <c r="J196" s="9">
        <f>(C196/SUM(C196,F196))*SUM(E196,H196)</f>
        <v>77</v>
      </c>
      <c r="K196" s="9">
        <f>(F196/SUM(C196,F196))*SUM(D196,G196)</f>
        <v>0</v>
      </c>
      <c r="L196" s="9">
        <f>(F196/SUM(C196,F196))*SUM(E196,H196)</f>
        <v>9</v>
      </c>
      <c r="M196" s="9">
        <f>G196-K196</f>
        <v>0</v>
      </c>
      <c r="N196" s="10" t="e">
        <f>100*(M196/K196)</f>
        <v>#DIV/0!</v>
      </c>
      <c r="O196" s="4" t="str">
        <f>IF(AND(I196&gt;=5,J196&gt;=5,K196&gt;=5,L196&gt;=5),"eligible for chi-square test","not eligible for chi-square test")</f>
        <v>not eligible for chi-square test</v>
      </c>
      <c r="S196" s="6" t="str">
        <f>IF(O196="not eligible for chi-square test","not eligible for chi-square testing",IF(Q196&gt;=0.01,"test results not statistically significant",IF(M196&lt;=0,"test results statistically significant, minority NOT overrepresented in arrests",IF(M196&gt;0,"test results statistically significant, minority overrepresented in arrests"))))</f>
        <v>not eligible for chi-square testing</v>
      </c>
    </row>
    <row r="197" spans="1:19" x14ac:dyDescent="0.2">
      <c r="A197" s="6" t="s">
        <v>241</v>
      </c>
      <c r="B197" s="7" t="s">
        <v>242</v>
      </c>
      <c r="C197" s="8">
        <v>439</v>
      </c>
      <c r="D197" s="3">
        <v>0</v>
      </c>
      <c r="E197" s="3">
        <v>439</v>
      </c>
      <c r="F197" s="3">
        <v>30</v>
      </c>
      <c r="G197" s="3">
        <v>0</v>
      </c>
      <c r="H197" s="3">
        <v>30</v>
      </c>
      <c r="I197" s="9">
        <f>(C197/SUM(C197,F197))*SUM(D197,G197)</f>
        <v>0</v>
      </c>
      <c r="J197" s="9">
        <f>(C197/SUM(C197,F197))*SUM(E197,H197)</f>
        <v>439</v>
      </c>
      <c r="K197" s="9">
        <f>(F197/SUM(C197,F197))*SUM(D197,G197)</f>
        <v>0</v>
      </c>
      <c r="L197" s="9">
        <f>(F197/SUM(C197,F197))*SUM(E197,H197)</f>
        <v>30</v>
      </c>
      <c r="M197" s="9">
        <f>G197-K197</f>
        <v>0</v>
      </c>
      <c r="N197" s="10" t="e">
        <f>100*(M197/K197)</f>
        <v>#DIV/0!</v>
      </c>
      <c r="O197" s="4" t="str">
        <f>IF(AND(I197&gt;=5,J197&gt;=5,K197&gt;=5,L197&gt;=5),"eligible for chi-square test","not eligible for chi-square test")</f>
        <v>not eligible for chi-square test</v>
      </c>
      <c r="S197" s="6" t="str">
        <f>IF(O197="not eligible for chi-square test","not eligible for chi-square testing",IF(Q197&gt;=0.01,"test results not statistically significant",IF(M197&lt;=0,"test results statistically significant, minority NOT overrepresented in arrests",IF(M197&gt;0,"test results statistically significant, minority overrepresented in arrests"))))</f>
        <v>not eligible for chi-square testing</v>
      </c>
    </row>
    <row r="198" spans="1:19" x14ac:dyDescent="0.2">
      <c r="A198" s="6" t="s">
        <v>139</v>
      </c>
      <c r="B198" s="7" t="s">
        <v>140</v>
      </c>
      <c r="C198" s="8">
        <v>371</v>
      </c>
      <c r="D198" s="3">
        <v>0</v>
      </c>
      <c r="E198" s="3">
        <v>371</v>
      </c>
      <c r="F198" s="3">
        <v>33</v>
      </c>
      <c r="G198" s="3">
        <v>0</v>
      </c>
      <c r="H198" s="3">
        <v>33</v>
      </c>
      <c r="I198" s="9">
        <f>(C198/SUM(C198,F198))*SUM(D198,G198)</f>
        <v>0</v>
      </c>
      <c r="J198" s="9">
        <f>(C198/SUM(C198,F198))*SUM(E198,H198)</f>
        <v>371</v>
      </c>
      <c r="K198" s="9">
        <f>(F198/SUM(C198,F198))*SUM(D198,G198)</f>
        <v>0</v>
      </c>
      <c r="L198" s="9">
        <f>(F198/SUM(C198,F198))*SUM(E198,H198)</f>
        <v>33</v>
      </c>
      <c r="M198" s="9">
        <f>G198-K198</f>
        <v>0</v>
      </c>
      <c r="N198" s="10" t="e">
        <f>100*(M198/K198)</f>
        <v>#DIV/0!</v>
      </c>
      <c r="O198" s="4" t="str">
        <f>IF(AND(I198&gt;=5,J198&gt;=5,K198&gt;=5,L198&gt;=5),"eligible for chi-square test","not eligible for chi-square test")</f>
        <v>not eligible for chi-square test</v>
      </c>
      <c r="S198" s="6" t="str">
        <f>IF(O198="not eligible for chi-square test","not eligible for chi-square testing",IF(Q198&gt;=0.01,"test results not statistically significant",IF(M198&lt;=0,"test results statistically significant, minority NOT overrepresented in arrests",IF(M198&gt;0,"test results statistically significant, minority overrepresented in arrests"))))</f>
        <v>not eligible for chi-square testing</v>
      </c>
    </row>
    <row r="199" spans="1:19" x14ac:dyDescent="0.2">
      <c r="A199" s="6" t="s">
        <v>243</v>
      </c>
      <c r="B199" s="7" t="s">
        <v>244</v>
      </c>
      <c r="C199" s="8">
        <v>3235</v>
      </c>
      <c r="D199" s="3">
        <v>22</v>
      </c>
      <c r="E199" s="3">
        <v>3213</v>
      </c>
      <c r="F199" s="3">
        <v>276</v>
      </c>
      <c r="G199" s="3">
        <v>1</v>
      </c>
      <c r="H199" s="3">
        <v>275</v>
      </c>
      <c r="I199" s="9">
        <f>(C199/SUM(C199,F199))*SUM(D199,G199)</f>
        <v>21.191968100256339</v>
      </c>
      <c r="J199" s="9">
        <f>(C199/SUM(C199,F199))*SUM(E199,H199)</f>
        <v>3213.8080318997436</v>
      </c>
      <c r="K199" s="9">
        <f>(F199/SUM(C199,F199))*SUM(D199,G199)</f>
        <v>1.8080318997436626</v>
      </c>
      <c r="L199" s="9">
        <f>(F199/SUM(C199,F199))*SUM(E199,H199)</f>
        <v>274.1919681002563</v>
      </c>
      <c r="M199" s="9">
        <f>G199-K199</f>
        <v>-0.80803189974366263</v>
      </c>
      <c r="N199" s="10">
        <f>100*(M199/K199)</f>
        <v>-44.69124133585381</v>
      </c>
      <c r="O199" s="4" t="str">
        <f>IF(AND(I199&gt;=5,J199&gt;=5,K199&gt;=5,L199&gt;=5),"eligible for chi-square test","not eligible for chi-square test")</f>
        <v>not eligible for chi-square test</v>
      </c>
      <c r="S199" s="6" t="str">
        <f>IF(O199="not eligible for chi-square test","not eligible for chi-square testing",IF(Q199&gt;=0.01,"test results not statistically significant",IF(M199&lt;=0,"test results statistically significant, minority NOT overrepresented in arrests",IF(M199&gt;0,"test results statistically significant, minority overrepresented in arrests"))))</f>
        <v>not eligible for chi-square testing</v>
      </c>
    </row>
    <row r="200" spans="1:19" x14ac:dyDescent="0.2">
      <c r="A200" s="6" t="s">
        <v>373</v>
      </c>
      <c r="B200" s="7" t="s">
        <v>374</v>
      </c>
      <c r="C200" s="8">
        <v>72</v>
      </c>
      <c r="D200" s="3">
        <v>0</v>
      </c>
      <c r="E200" s="3">
        <v>72</v>
      </c>
      <c r="F200" s="3">
        <v>14</v>
      </c>
      <c r="G200" s="3">
        <v>0</v>
      </c>
      <c r="H200" s="3">
        <v>14</v>
      </c>
      <c r="I200" s="9">
        <f>(C200/SUM(C200,F200))*SUM(D200,G200)</f>
        <v>0</v>
      </c>
      <c r="J200" s="9">
        <f>(C200/SUM(C200,F200))*SUM(E200,H200)</f>
        <v>72</v>
      </c>
      <c r="K200" s="9">
        <f>(F200/SUM(C200,F200))*SUM(D200,G200)</f>
        <v>0</v>
      </c>
      <c r="L200" s="9">
        <f>(F200/SUM(C200,F200))*SUM(E200,H200)</f>
        <v>14.000000000000002</v>
      </c>
      <c r="M200" s="9">
        <f>G200-K200</f>
        <v>0</v>
      </c>
      <c r="N200" s="10" t="e">
        <f>100*(M200/K200)</f>
        <v>#DIV/0!</v>
      </c>
      <c r="O200" s="4" t="str">
        <f>IF(AND(I200&gt;=5,J200&gt;=5,K200&gt;=5,L200&gt;=5),"eligible for chi-square test","not eligible for chi-square test")</f>
        <v>not eligible for chi-square test</v>
      </c>
      <c r="S200" s="6" t="str">
        <f>IF(O200="not eligible for chi-square test","not eligible for chi-square testing",IF(Q200&gt;=0.01,"test results not statistically significant",IF(M200&lt;=0,"test results statistically significant, minority NOT overrepresented in arrests",IF(M200&gt;0,"test results statistically significant, minority overrepresented in arrests"))))</f>
        <v>not eligible for chi-square testing</v>
      </c>
    </row>
    <row r="201" spans="1:19" x14ac:dyDescent="0.2">
      <c r="A201" s="6" t="s">
        <v>251</v>
      </c>
      <c r="B201" s="7" t="s">
        <v>252</v>
      </c>
      <c r="C201" s="8">
        <v>1139</v>
      </c>
      <c r="D201" s="3">
        <v>5</v>
      </c>
      <c r="E201" s="3">
        <v>1134</v>
      </c>
      <c r="F201" s="3">
        <v>135</v>
      </c>
      <c r="G201" s="3">
        <v>0</v>
      </c>
      <c r="H201" s="3">
        <v>135</v>
      </c>
      <c r="I201" s="9">
        <f>(C201/SUM(C201,F201))*SUM(D201,G201)</f>
        <v>4.4701726844583991</v>
      </c>
      <c r="J201" s="9">
        <f>(C201/SUM(C201,F201))*SUM(E201,H201)</f>
        <v>1134.5298273155415</v>
      </c>
      <c r="K201" s="9">
        <f>(F201/SUM(C201,F201))*SUM(D201,G201)</f>
        <v>0.52982731554160123</v>
      </c>
      <c r="L201" s="9">
        <f>(F201/SUM(C201,F201))*SUM(E201,H201)</f>
        <v>134.47017268445839</v>
      </c>
      <c r="M201" s="9">
        <f>G201-K201</f>
        <v>-0.52982731554160123</v>
      </c>
      <c r="N201" s="10">
        <f>100*(M201/K201)</f>
        <v>-100</v>
      </c>
      <c r="O201" s="4" t="str">
        <f>IF(AND(I201&gt;=5,J201&gt;=5,K201&gt;=5,L201&gt;=5),"eligible for chi-square test","not eligible for chi-square test")</f>
        <v>not eligible for chi-square test</v>
      </c>
      <c r="S201" s="6" t="str">
        <f>IF(O201="not eligible for chi-square test","not eligible for chi-square testing",IF(Q201&gt;=0.01,"test results not statistically significant",IF(M201&lt;=0,"test results statistically significant, minority NOT overrepresented in arrests",IF(M201&gt;0,"test results statistically significant, minority overrepresented in arrests"))))</f>
        <v>not eligible for chi-square testing</v>
      </c>
    </row>
    <row r="202" spans="1:19" x14ac:dyDescent="0.2">
      <c r="A202" s="6" t="s">
        <v>255</v>
      </c>
      <c r="B202" s="7" t="s">
        <v>256</v>
      </c>
      <c r="C202" s="8">
        <v>964</v>
      </c>
      <c r="D202" s="3">
        <v>11</v>
      </c>
      <c r="E202" s="3">
        <v>953</v>
      </c>
      <c r="F202" s="3">
        <v>139</v>
      </c>
      <c r="G202" s="3">
        <v>1</v>
      </c>
      <c r="H202" s="3">
        <v>138</v>
      </c>
      <c r="I202" s="9">
        <f>(C202/SUM(C202,F202))*SUM(D202,G202)</f>
        <v>10.487760652765186</v>
      </c>
      <c r="J202" s="9">
        <f>(C202/SUM(C202,F202))*SUM(E202,H202)</f>
        <v>953.51223934723475</v>
      </c>
      <c r="K202" s="9">
        <f>(F202/SUM(C202,F202))*SUM(D202,G202)</f>
        <v>1.5122393472348139</v>
      </c>
      <c r="L202" s="9">
        <f>(F202/SUM(C202,F202))*SUM(E202,H202)</f>
        <v>137.48776065276516</v>
      </c>
      <c r="M202" s="9">
        <f>G202-K202</f>
        <v>-0.5122393472348139</v>
      </c>
      <c r="N202" s="10">
        <f>100*(M202/K202)</f>
        <v>-33.872901678657065</v>
      </c>
      <c r="O202" s="4" t="str">
        <f>IF(AND(I202&gt;=5,J202&gt;=5,K202&gt;=5,L202&gt;=5),"eligible for chi-square test","not eligible for chi-square test")</f>
        <v>not eligible for chi-square test</v>
      </c>
      <c r="S202" s="6" t="str">
        <f>IF(O202="not eligible for chi-square test","not eligible for chi-square testing",IF(Q202&gt;=0.01,"test results not statistically significant",IF(M202&lt;=0,"test results statistically significant, minority NOT overrepresented in arrests",IF(M202&gt;0,"test results statistically significant, minority overrepresented in arrests"))))</f>
        <v>not eligible for chi-square testing</v>
      </c>
    </row>
    <row r="203" spans="1:19" x14ac:dyDescent="0.2">
      <c r="A203" s="6" t="s">
        <v>379</v>
      </c>
      <c r="B203" s="7" t="s">
        <v>380</v>
      </c>
      <c r="C203" s="8">
        <v>213</v>
      </c>
      <c r="D203" s="3">
        <v>0</v>
      </c>
      <c r="E203" s="3">
        <v>213</v>
      </c>
      <c r="F203" s="3">
        <v>52</v>
      </c>
      <c r="G203" s="3">
        <v>2</v>
      </c>
      <c r="H203" s="3">
        <v>50</v>
      </c>
      <c r="I203" s="9">
        <f>(C203/SUM(C203,F203))*SUM(D203,G203)</f>
        <v>1.6075471698113208</v>
      </c>
      <c r="J203" s="9">
        <f>(C203/SUM(C203,F203))*SUM(E203,H203)</f>
        <v>211.39245283018869</v>
      </c>
      <c r="K203" s="9">
        <f>(F203/SUM(C203,F203))*SUM(D203,G203)</f>
        <v>0.39245283018867927</v>
      </c>
      <c r="L203" s="9">
        <f>(F203/SUM(C203,F203))*SUM(E203,H203)</f>
        <v>51.607547169811326</v>
      </c>
      <c r="M203" s="9">
        <f>G203-K203</f>
        <v>1.6075471698113208</v>
      </c>
      <c r="N203" s="10">
        <f>100*(M203/K203)</f>
        <v>409.61538461538458</v>
      </c>
      <c r="O203" s="4" t="str">
        <f>IF(AND(I203&gt;=5,J203&gt;=5,K203&gt;=5,L203&gt;=5),"eligible for chi-square test","not eligible for chi-square test")</f>
        <v>not eligible for chi-square test</v>
      </c>
      <c r="S203" s="6" t="str">
        <f>IF(O203="not eligible for chi-square test","not eligible for chi-square testing",IF(Q203&gt;=0.01,"test results not statistically significant",IF(M203&lt;=0,"test results statistically significant, minority NOT overrepresented in arrests",IF(M203&gt;0,"test results statistically significant, minority overrepresented in arrests"))))</f>
        <v>not eligible for chi-square testing</v>
      </c>
    </row>
    <row r="204" spans="1:19" x14ac:dyDescent="0.2">
      <c r="A204" s="6" t="s">
        <v>505</v>
      </c>
      <c r="B204" s="7" t="s">
        <v>506</v>
      </c>
      <c r="C204" s="8">
        <v>2</v>
      </c>
      <c r="D204" s="3">
        <v>0</v>
      </c>
      <c r="E204" s="3">
        <v>2</v>
      </c>
      <c r="F204" s="3">
        <v>0</v>
      </c>
      <c r="G204" s="3">
        <v>0</v>
      </c>
      <c r="H204" s="3">
        <v>0</v>
      </c>
      <c r="I204" s="9">
        <f>(C204/SUM(C204,F204))*SUM(D204,G204)</f>
        <v>0</v>
      </c>
      <c r="J204" s="9">
        <f>(C204/SUM(C204,F204))*SUM(E204,H204)</f>
        <v>2</v>
      </c>
      <c r="K204" s="9">
        <f>(F204/SUM(C204,F204))*SUM(D204,G204)</f>
        <v>0</v>
      </c>
      <c r="L204" s="9">
        <f>(F204/SUM(C204,F204))*SUM(E204,H204)</f>
        <v>0</v>
      </c>
      <c r="M204" s="9">
        <f>G204-K204</f>
        <v>0</v>
      </c>
      <c r="N204" s="10" t="e">
        <f>100*(M204/K204)</f>
        <v>#DIV/0!</v>
      </c>
      <c r="O204" s="4" t="str">
        <f>IF(AND(I204&gt;=5,J204&gt;=5,K204&gt;=5,L204&gt;=5),"eligible for chi-square test","not eligible for chi-square test")</f>
        <v>not eligible for chi-square test</v>
      </c>
      <c r="S204" s="6" t="str">
        <f>IF(O204="not eligible for chi-square test","not eligible for chi-square testing",IF(Q204&gt;=0.01,"test results not statistically significant",IF(M204&lt;=0,"test results statistically significant, minority NOT overrepresented in arrests",IF(M204&gt;0,"test results statistically significant, minority overrepresented in arrests"))))</f>
        <v>not eligible for chi-square testing</v>
      </c>
    </row>
    <row r="205" spans="1:19" x14ac:dyDescent="0.2">
      <c r="A205" s="6" t="s">
        <v>577</v>
      </c>
      <c r="B205" s="7" t="s">
        <v>578</v>
      </c>
      <c r="C205" s="8">
        <v>57</v>
      </c>
      <c r="D205" s="3">
        <v>0</v>
      </c>
      <c r="E205" s="3">
        <v>57</v>
      </c>
      <c r="F205" s="3">
        <v>4</v>
      </c>
      <c r="G205" s="3">
        <v>0</v>
      </c>
      <c r="H205" s="3">
        <v>4</v>
      </c>
      <c r="I205" s="9">
        <f>(C205/SUM(C205,F205))*SUM(D205,G205)</f>
        <v>0</v>
      </c>
      <c r="J205" s="9">
        <f>(C205/SUM(C205,F205))*SUM(E205,H205)</f>
        <v>57</v>
      </c>
      <c r="K205" s="9">
        <f>(F205/SUM(C205,F205))*SUM(D205,G205)</f>
        <v>0</v>
      </c>
      <c r="L205" s="9">
        <f>(F205/SUM(C205,F205))*SUM(E205,H205)</f>
        <v>4</v>
      </c>
      <c r="M205" s="9">
        <f>G205-K205</f>
        <v>0</v>
      </c>
      <c r="N205" s="10" t="e">
        <f>100*(M205/K205)</f>
        <v>#DIV/0!</v>
      </c>
      <c r="O205" s="4" t="str">
        <f>IF(AND(I205&gt;=5,J205&gt;=5,K205&gt;=5,L205&gt;=5),"eligible for chi-square test","not eligible for chi-square test")</f>
        <v>not eligible for chi-square test</v>
      </c>
      <c r="S205" s="6" t="str">
        <f>IF(O205="not eligible for chi-square test","not eligible for chi-square testing",IF(Q205&gt;=0.01,"test results not statistically significant",IF(M205&lt;=0,"test results statistically significant, minority NOT overrepresented in arrests",IF(M205&gt;0,"test results statistically significant, minority overrepresented in arrests"))))</f>
        <v>not eligible for chi-square testing</v>
      </c>
    </row>
    <row r="206" spans="1:19" x14ac:dyDescent="0.2">
      <c r="A206" s="6" t="s">
        <v>511</v>
      </c>
      <c r="B206" s="7" t="s">
        <v>512</v>
      </c>
      <c r="C206" s="8">
        <v>1476</v>
      </c>
      <c r="D206" s="3">
        <v>4</v>
      </c>
      <c r="E206" s="3">
        <v>1472</v>
      </c>
      <c r="F206" s="3">
        <v>290</v>
      </c>
      <c r="G206" s="3">
        <v>0</v>
      </c>
      <c r="H206" s="3">
        <v>290</v>
      </c>
      <c r="I206" s="9">
        <f>(C206/SUM(C206,F206))*SUM(D206,G206)</f>
        <v>3.3431483578708945</v>
      </c>
      <c r="J206" s="9">
        <f>(C206/SUM(C206,F206))*SUM(E206,H206)</f>
        <v>1472.6568516421289</v>
      </c>
      <c r="K206" s="9">
        <f>(F206/SUM(C206,F206))*SUM(D206,G206)</f>
        <v>0.6568516421291053</v>
      </c>
      <c r="L206" s="9">
        <f>(F206/SUM(C206,F206))*SUM(E206,H206)</f>
        <v>289.34314835787086</v>
      </c>
      <c r="M206" s="9">
        <f>G206-K206</f>
        <v>-0.6568516421291053</v>
      </c>
      <c r="N206" s="10">
        <f>100*(M206/K206)</f>
        <v>-100</v>
      </c>
      <c r="O206" s="4" t="str">
        <f>IF(AND(I206&gt;=5,J206&gt;=5,K206&gt;=5,L206&gt;=5),"eligible for chi-square test","not eligible for chi-square test")</f>
        <v>not eligible for chi-square test</v>
      </c>
      <c r="S206" s="6" t="str">
        <f>IF(O206="not eligible for chi-square test","not eligible for chi-square testing",IF(Q206&gt;=0.01,"test results not statistically significant",IF(M206&lt;=0,"test results statistically significant, minority NOT overrepresented in arrests",IF(M206&gt;0,"test results statistically significant, minority overrepresented in arrests"))))</f>
        <v>not eligible for chi-square testing</v>
      </c>
    </row>
    <row r="207" spans="1:19" x14ac:dyDescent="0.2">
      <c r="A207" s="6" t="s">
        <v>613</v>
      </c>
      <c r="B207" s="7" t="s">
        <v>614</v>
      </c>
      <c r="C207" s="8">
        <v>1</v>
      </c>
      <c r="D207" s="3">
        <v>1</v>
      </c>
      <c r="E207" s="3">
        <v>0</v>
      </c>
      <c r="F207" s="3">
        <v>0</v>
      </c>
      <c r="G207" s="3">
        <v>0</v>
      </c>
      <c r="H207" s="3">
        <v>0</v>
      </c>
      <c r="I207" s="9">
        <f>(C207/SUM(C207,F207))*SUM(D207,G207)</f>
        <v>1</v>
      </c>
      <c r="J207" s="9">
        <f>(C207/SUM(C207,F207))*SUM(E207,H207)</f>
        <v>0</v>
      </c>
      <c r="K207" s="9">
        <f>(F207/SUM(C207,F207))*SUM(D207,G207)</f>
        <v>0</v>
      </c>
      <c r="L207" s="9">
        <f>(F207/SUM(C207,F207))*SUM(E207,H207)</f>
        <v>0</v>
      </c>
      <c r="M207" s="9">
        <f>G207-K207</f>
        <v>0</v>
      </c>
      <c r="N207" s="10" t="e">
        <f>100*(M207/K207)</f>
        <v>#DIV/0!</v>
      </c>
      <c r="O207" s="4" t="str">
        <f>IF(AND(I207&gt;=5,J207&gt;=5,K207&gt;=5,L207&gt;=5),"eligible for chi-square test","not eligible for chi-square test")</f>
        <v>not eligible for chi-square test</v>
      </c>
      <c r="S207" s="6" t="str">
        <f>IF(O207="not eligible for chi-square test","not eligible for chi-square testing",IF(Q207&gt;=0.01,"test results not statistically significant",IF(M207&lt;=0,"test results statistically significant, minority NOT overrepresented in arrests",IF(M207&gt;0,"test results statistically significant, minority overrepresented in arrests"))))</f>
        <v>not eligible for chi-square testing</v>
      </c>
    </row>
    <row r="208" spans="1:19" x14ac:dyDescent="0.2">
      <c r="A208" s="6" t="s">
        <v>515</v>
      </c>
      <c r="B208" s="7" t="s">
        <v>516</v>
      </c>
      <c r="C208" s="8">
        <v>20</v>
      </c>
      <c r="D208" s="3">
        <v>0</v>
      </c>
      <c r="E208" s="3">
        <v>20</v>
      </c>
      <c r="F208" s="3">
        <v>22</v>
      </c>
      <c r="G208" s="3">
        <v>0</v>
      </c>
      <c r="H208" s="3">
        <v>22</v>
      </c>
      <c r="I208" s="9">
        <f>(C208/SUM(C208,F208))*SUM(D208,G208)</f>
        <v>0</v>
      </c>
      <c r="J208" s="9">
        <f>(C208/SUM(C208,F208))*SUM(E208,H208)</f>
        <v>20</v>
      </c>
      <c r="K208" s="9">
        <f>(F208/SUM(C208,F208))*SUM(D208,G208)</f>
        <v>0</v>
      </c>
      <c r="L208" s="9">
        <f>(F208/SUM(C208,F208))*SUM(E208,H208)</f>
        <v>22</v>
      </c>
      <c r="M208" s="9">
        <f>G208-K208</f>
        <v>0</v>
      </c>
      <c r="N208" s="10" t="e">
        <f>100*(M208/K208)</f>
        <v>#DIV/0!</v>
      </c>
      <c r="O208" s="4" t="str">
        <f>IF(AND(I208&gt;=5,J208&gt;=5,K208&gt;=5,L208&gt;=5),"eligible for chi-square test","not eligible for chi-square test")</f>
        <v>not eligible for chi-square test</v>
      </c>
      <c r="S208" s="6" t="str">
        <f>IF(O208="not eligible for chi-square test","not eligible for chi-square testing",IF(Q208&gt;=0.01,"test results not statistically significant",IF(M208&lt;=0,"test results statistically significant, minority NOT overrepresented in arrests",IF(M208&gt;0,"test results statistically significant, minority overrepresented in arrests"))))</f>
        <v>not eligible for chi-square testing</v>
      </c>
    </row>
    <row r="209" spans="1:19" x14ac:dyDescent="0.2">
      <c r="A209" s="6" t="s">
        <v>257</v>
      </c>
      <c r="B209" s="7" t="s">
        <v>258</v>
      </c>
      <c r="C209" s="8">
        <v>1528</v>
      </c>
      <c r="D209" s="3">
        <v>6</v>
      </c>
      <c r="E209" s="3">
        <v>1522</v>
      </c>
      <c r="F209" s="3">
        <v>209</v>
      </c>
      <c r="G209" s="3">
        <v>2</v>
      </c>
      <c r="H209" s="3">
        <v>207</v>
      </c>
      <c r="I209" s="9">
        <f>(C209/SUM(C209,F209))*SUM(D209,G209)</f>
        <v>7.0374208405296486</v>
      </c>
      <c r="J209" s="9">
        <f>(C209/SUM(C209,F209))*SUM(E209,H209)</f>
        <v>1520.9625791594704</v>
      </c>
      <c r="K209" s="9">
        <f>(F209/SUM(C209,F209))*SUM(D209,G209)</f>
        <v>0.96257915947035122</v>
      </c>
      <c r="L209" s="9">
        <f>(F209/SUM(C209,F209))*SUM(E209,H209)</f>
        <v>208.03742084052965</v>
      </c>
      <c r="M209" s="9">
        <f>G209-K209</f>
        <v>1.0374208405296488</v>
      </c>
      <c r="N209" s="10">
        <f>100*(M209/K209)</f>
        <v>107.77511961722487</v>
      </c>
      <c r="O209" s="4" t="str">
        <f>IF(AND(I209&gt;=5,J209&gt;=5,K209&gt;=5,L209&gt;=5),"eligible for chi-square test","not eligible for chi-square test")</f>
        <v>not eligible for chi-square test</v>
      </c>
      <c r="S209" s="6" t="str">
        <f>IF(O209="not eligible for chi-square test","not eligible for chi-square testing",IF(Q209&gt;=0.01,"test results not statistically significant",IF(M209&lt;=0,"test results statistically significant, minority NOT overrepresented in arrests",IF(M209&gt;0,"test results statistically significant, minority overrepresented in arrests"))))</f>
        <v>not eligible for chi-square testing</v>
      </c>
    </row>
    <row r="210" spans="1:19" x14ac:dyDescent="0.2">
      <c r="A210" s="6" t="s">
        <v>117</v>
      </c>
      <c r="B210" s="7" t="s">
        <v>118</v>
      </c>
      <c r="C210" s="8">
        <v>194</v>
      </c>
      <c r="D210" s="3">
        <v>0</v>
      </c>
      <c r="E210" s="3">
        <v>194</v>
      </c>
      <c r="F210" s="3">
        <v>81</v>
      </c>
      <c r="G210" s="3">
        <v>0</v>
      </c>
      <c r="H210" s="3">
        <v>81</v>
      </c>
      <c r="I210" s="9">
        <f>(C210/SUM(C210,F210))*SUM(D210,G210)</f>
        <v>0</v>
      </c>
      <c r="J210" s="9">
        <f>(C210/SUM(C210,F210))*SUM(E210,H210)</f>
        <v>194</v>
      </c>
      <c r="K210" s="9">
        <f>(F210/SUM(C210,F210))*SUM(D210,G210)</f>
        <v>0</v>
      </c>
      <c r="L210" s="9">
        <f>(F210/SUM(C210,F210))*SUM(E210,H210)</f>
        <v>81</v>
      </c>
      <c r="M210" s="9">
        <f>G210-K210</f>
        <v>0</v>
      </c>
      <c r="N210" s="10" t="e">
        <f>100*(M210/K210)</f>
        <v>#DIV/0!</v>
      </c>
      <c r="O210" s="4" t="str">
        <f>IF(AND(I210&gt;=5,J210&gt;=5,K210&gt;=5,L210&gt;=5),"eligible for chi-square test","not eligible for chi-square test")</f>
        <v>not eligible for chi-square test</v>
      </c>
      <c r="S210" s="6" t="str">
        <f>IF(O210="not eligible for chi-square test","not eligible for chi-square testing",IF(Q210&gt;=0.01,"test results not statistically significant",IF(M210&lt;=0,"test results statistically significant, minority NOT overrepresented in arrests",IF(M210&gt;0,"test results statistically significant, minority overrepresented in arrests"))))</f>
        <v>not eligible for chi-square testing</v>
      </c>
    </row>
    <row r="211" spans="1:19" x14ac:dyDescent="0.2">
      <c r="A211" s="6" t="s">
        <v>517</v>
      </c>
      <c r="B211" s="7" t="s">
        <v>518</v>
      </c>
      <c r="C211" s="8">
        <v>569</v>
      </c>
      <c r="D211" s="3">
        <v>24</v>
      </c>
      <c r="E211" s="3">
        <v>545</v>
      </c>
      <c r="F211" s="3">
        <v>19</v>
      </c>
      <c r="G211" s="3">
        <v>2</v>
      </c>
      <c r="H211" s="3">
        <v>17</v>
      </c>
      <c r="I211" s="9">
        <f>(C211/SUM(C211,F211))*SUM(D211,G211)</f>
        <v>25.15986394557823</v>
      </c>
      <c r="J211" s="9">
        <f>(C211/SUM(C211,F211))*SUM(E211,H211)</f>
        <v>543.84013605442181</v>
      </c>
      <c r="K211" s="9">
        <f>(F211/SUM(C211,F211))*SUM(D211,G211)</f>
        <v>0.84013605442176875</v>
      </c>
      <c r="L211" s="9">
        <f>(F211/SUM(C211,F211))*SUM(E211,H211)</f>
        <v>18.15986394557823</v>
      </c>
      <c r="M211" s="9">
        <f>G211-K211</f>
        <v>1.1598639455782314</v>
      </c>
      <c r="N211" s="10">
        <f>100*(M211/K211)</f>
        <v>138.05668016194332</v>
      </c>
      <c r="O211" s="4" t="str">
        <f>IF(AND(I211&gt;=5,J211&gt;=5,K211&gt;=5,L211&gt;=5),"eligible for chi-square test","not eligible for chi-square test")</f>
        <v>not eligible for chi-square test</v>
      </c>
      <c r="S211" s="6" t="str">
        <f>IF(O211="not eligible for chi-square test","not eligible for chi-square testing",IF(Q211&gt;=0.01,"test results not statistically significant",IF(M211&lt;=0,"test results statistically significant, minority NOT overrepresented in arrests",IF(M211&gt;0,"test results statistically significant, minority overrepresented in arrests"))))</f>
        <v>not eligible for chi-square testing</v>
      </c>
    </row>
    <row r="212" spans="1:19" x14ac:dyDescent="0.2">
      <c r="A212" s="6" t="s">
        <v>615</v>
      </c>
      <c r="B212" s="7" t="s">
        <v>616</v>
      </c>
      <c r="C212" s="8">
        <v>1</v>
      </c>
      <c r="D212" s="3">
        <v>0</v>
      </c>
      <c r="E212" s="3">
        <v>1</v>
      </c>
      <c r="F212" s="3">
        <v>0</v>
      </c>
      <c r="G212" s="3">
        <v>0</v>
      </c>
      <c r="H212" s="3">
        <v>0</v>
      </c>
      <c r="I212" s="9">
        <f>(C212/SUM(C212,F212))*SUM(D212,G212)</f>
        <v>0</v>
      </c>
      <c r="J212" s="9">
        <f>(C212/SUM(C212,F212))*SUM(E212,H212)</f>
        <v>1</v>
      </c>
      <c r="K212" s="9">
        <f>(F212/SUM(C212,F212))*SUM(D212,G212)</f>
        <v>0</v>
      </c>
      <c r="L212" s="9">
        <f>(F212/SUM(C212,F212))*SUM(E212,H212)</f>
        <v>0</v>
      </c>
      <c r="M212" s="9">
        <f>G212-K212</f>
        <v>0</v>
      </c>
      <c r="N212" s="10" t="e">
        <f>100*(M212/K212)</f>
        <v>#DIV/0!</v>
      </c>
      <c r="O212" s="4" t="str">
        <f>IF(AND(I212&gt;=5,J212&gt;=5,K212&gt;=5,L212&gt;=5),"eligible for chi-square test","not eligible for chi-square test")</f>
        <v>not eligible for chi-square test</v>
      </c>
      <c r="S212" s="6" t="str">
        <f>IF(O212="not eligible for chi-square test","not eligible for chi-square testing",IF(Q212&gt;=0.01,"test results not statistically significant",IF(M212&lt;=0,"test results statistically significant, minority NOT overrepresented in arrests",IF(M212&gt;0,"test results statistically significant, minority overrepresented in arrests"))))</f>
        <v>not eligible for chi-square testing</v>
      </c>
    </row>
    <row r="213" spans="1:19" x14ac:dyDescent="0.2">
      <c r="A213" s="6" t="s">
        <v>265</v>
      </c>
      <c r="B213" s="7" t="s">
        <v>266</v>
      </c>
      <c r="C213" s="8">
        <v>279</v>
      </c>
      <c r="D213" s="3">
        <v>1</v>
      </c>
      <c r="E213" s="3">
        <v>278</v>
      </c>
      <c r="F213" s="3">
        <v>39</v>
      </c>
      <c r="G213" s="3">
        <v>0</v>
      </c>
      <c r="H213" s="3">
        <v>39</v>
      </c>
      <c r="I213" s="9">
        <f>(C213/SUM(C213,F213))*SUM(D213,G213)</f>
        <v>0.87735849056603776</v>
      </c>
      <c r="J213" s="9">
        <f>(C213/SUM(C213,F213))*SUM(E213,H213)</f>
        <v>278.12264150943395</v>
      </c>
      <c r="K213" s="9">
        <f>(F213/SUM(C213,F213))*SUM(D213,G213)</f>
        <v>0.12264150943396226</v>
      </c>
      <c r="L213" s="9">
        <f>(F213/SUM(C213,F213))*SUM(E213,H213)</f>
        <v>38.877358490566039</v>
      </c>
      <c r="M213" s="9">
        <f>G213-K213</f>
        <v>-0.12264150943396226</v>
      </c>
      <c r="N213" s="10">
        <f>100*(M213/K213)</f>
        <v>-100</v>
      </c>
      <c r="O213" s="4" t="str">
        <f>IF(AND(I213&gt;=5,J213&gt;=5,K213&gt;=5,L213&gt;=5),"eligible for chi-square test","not eligible for chi-square test")</f>
        <v>not eligible for chi-square test</v>
      </c>
      <c r="S213" s="6" t="str">
        <f>IF(O213="not eligible for chi-square test","not eligible for chi-square testing",IF(Q213&gt;=0.01,"test results not statistically significant",IF(M213&lt;=0,"test results statistically significant, minority NOT overrepresented in arrests",IF(M213&gt;0,"test results statistically significant, minority overrepresented in arrests"))))</f>
        <v>not eligible for chi-square testing</v>
      </c>
    </row>
    <row r="214" spans="1:19" x14ac:dyDescent="0.2">
      <c r="A214" s="6" t="s">
        <v>319</v>
      </c>
      <c r="B214" s="7" t="s">
        <v>320</v>
      </c>
      <c r="C214" s="8">
        <v>1118</v>
      </c>
      <c r="D214" s="3">
        <v>4</v>
      </c>
      <c r="E214" s="3">
        <v>1114</v>
      </c>
      <c r="F214" s="3">
        <v>386</v>
      </c>
      <c r="G214" s="3">
        <v>1</v>
      </c>
      <c r="H214" s="3">
        <v>385</v>
      </c>
      <c r="I214" s="9">
        <f>(C214/SUM(C214,F214))*SUM(D214,G214)</f>
        <v>3.7167553191489362</v>
      </c>
      <c r="J214" s="9">
        <f>(C214/SUM(C214,F214))*SUM(E214,H214)</f>
        <v>1114.2832446808511</v>
      </c>
      <c r="K214" s="9">
        <f>(F214/SUM(C214,F214))*SUM(D214,G214)</f>
        <v>1.2832446808510638</v>
      </c>
      <c r="L214" s="9">
        <f>(F214/SUM(C214,F214))*SUM(E214,H214)</f>
        <v>384.71675531914894</v>
      </c>
      <c r="M214" s="9">
        <f>G214-K214</f>
        <v>-0.2832446808510638</v>
      </c>
      <c r="N214" s="10">
        <f>100*(M214/K214)</f>
        <v>-22.072538860103624</v>
      </c>
      <c r="O214" s="4" t="str">
        <f>IF(AND(I214&gt;=5,J214&gt;=5,K214&gt;=5,L214&gt;=5),"eligible for chi-square test","not eligible for chi-square test")</f>
        <v>not eligible for chi-square test</v>
      </c>
      <c r="S214" s="6" t="str">
        <f>IF(O214="not eligible for chi-square test","not eligible for chi-square testing",IF(Q214&gt;=0.01,"test results not statistically significant",IF(M214&lt;=0,"test results statistically significant, minority NOT overrepresented in arrests",IF(M214&gt;0,"test results statistically significant, minority overrepresented in arrests"))))</f>
        <v>not eligible for chi-square testing</v>
      </c>
    </row>
    <row r="215" spans="1:19" x14ac:dyDescent="0.2">
      <c r="A215" s="6" t="s">
        <v>575</v>
      </c>
      <c r="B215" s="7" t="s">
        <v>576</v>
      </c>
      <c r="C215" s="8">
        <v>948</v>
      </c>
      <c r="D215" s="3">
        <v>25</v>
      </c>
      <c r="E215" s="3">
        <v>923</v>
      </c>
      <c r="F215" s="3">
        <v>150</v>
      </c>
      <c r="G215" s="3">
        <v>9</v>
      </c>
      <c r="H215" s="3">
        <v>141</v>
      </c>
      <c r="I215" s="9">
        <f>(C215/SUM(C215,F215))*SUM(D215,G215)</f>
        <v>29.355191256830601</v>
      </c>
      <c r="J215" s="9">
        <f>(C215/SUM(C215,F215))*SUM(E215,H215)</f>
        <v>918.64480874316939</v>
      </c>
      <c r="K215" s="9">
        <f>(F215/SUM(C215,F215))*SUM(D215,G215)</f>
        <v>4.6448087431693992</v>
      </c>
      <c r="L215" s="9">
        <f>(F215/SUM(C215,F215))*SUM(E215,H215)</f>
        <v>145.35519125683061</v>
      </c>
      <c r="M215" s="9">
        <f>G215-K215</f>
        <v>4.3551912568306008</v>
      </c>
      <c r="N215" s="10">
        <f>100*(M215/K215)</f>
        <v>93.764705882352928</v>
      </c>
      <c r="O215" s="4" t="str">
        <f>IF(AND(I215&gt;=5,J215&gt;=5,K215&gt;=5,L215&gt;=5),"eligible for chi-square test","not eligible for chi-square test")</f>
        <v>not eligible for chi-square test</v>
      </c>
      <c r="S215" s="6" t="str">
        <f>IF(O215="not eligible for chi-square test","not eligible for chi-square testing",IF(Q215&gt;=0.01,"test results not statistically significant",IF(M215&lt;=0,"test results statistically significant, minority NOT overrepresented in arrests",IF(M215&gt;0,"test results statistically significant, minority overrepresented in arrests"))))</f>
        <v>not eligible for chi-square testing</v>
      </c>
    </row>
    <row r="216" spans="1:19" x14ac:dyDescent="0.2">
      <c r="A216" s="6" t="s">
        <v>9</v>
      </c>
      <c r="B216" s="7" t="s">
        <v>10</v>
      </c>
      <c r="C216" s="8">
        <v>499</v>
      </c>
      <c r="D216" s="3">
        <v>0</v>
      </c>
      <c r="E216" s="3">
        <v>499</v>
      </c>
      <c r="F216" s="3">
        <v>44</v>
      </c>
      <c r="G216" s="3">
        <v>0</v>
      </c>
      <c r="H216" s="3">
        <v>44</v>
      </c>
      <c r="I216" s="9">
        <f>(C216/SUM(C216,F216))*SUM(D216,G216)</f>
        <v>0</v>
      </c>
      <c r="J216" s="9">
        <f>(C216/SUM(C216,F216))*SUM(E216,H216)</f>
        <v>499</v>
      </c>
      <c r="K216" s="9">
        <f>(F216/SUM(C216,F216))*SUM(D216,G216)</f>
        <v>0</v>
      </c>
      <c r="L216" s="9">
        <f>(F216/SUM(C216,F216))*SUM(E216,H216)</f>
        <v>44</v>
      </c>
      <c r="M216" s="9">
        <f>G216-K216</f>
        <v>0</v>
      </c>
      <c r="N216" s="10" t="e">
        <f>100*(M216/K216)</f>
        <v>#DIV/0!</v>
      </c>
      <c r="O216" s="4" t="str">
        <f>IF(AND(I216&gt;=5,J216&gt;=5,K216&gt;=5,L216&gt;=5),"eligible for chi-square test","not eligible for chi-square test")</f>
        <v>not eligible for chi-square test</v>
      </c>
      <c r="S216" s="6" t="str">
        <f>IF(O216="not eligible for chi-square test","not eligible for chi-square testing",IF(Q216&gt;=0.01,"test results not statistically significant",IF(M216&lt;=0,"test results statistically significant, minority NOT overrepresented in arrests",IF(M216&gt;0,"test results statistically significant, minority overrepresented in arrests"))))</f>
        <v>not eligible for chi-square testing</v>
      </c>
    </row>
    <row r="217" spans="1:19" x14ac:dyDescent="0.2">
      <c r="A217" s="6" t="s">
        <v>273</v>
      </c>
      <c r="B217" s="7" t="s">
        <v>274</v>
      </c>
      <c r="C217" s="8">
        <v>3725</v>
      </c>
      <c r="D217" s="3">
        <v>10</v>
      </c>
      <c r="E217" s="3">
        <v>3715</v>
      </c>
      <c r="F217" s="3">
        <v>658</v>
      </c>
      <c r="G217" s="3">
        <v>2</v>
      </c>
      <c r="H217" s="3">
        <v>656</v>
      </c>
      <c r="I217" s="9">
        <f>(C217/SUM(C217,F217))*SUM(D217,G217)</f>
        <v>10.198494182067076</v>
      </c>
      <c r="J217" s="9">
        <f>(C217/SUM(C217,F217))*SUM(E217,H217)</f>
        <v>3714.801505817933</v>
      </c>
      <c r="K217" s="9">
        <f>(F217/SUM(C217,F217))*SUM(D217,G217)</f>
        <v>1.8015058179329224</v>
      </c>
      <c r="L217" s="9">
        <f>(F217/SUM(C217,F217))*SUM(E217,H217)</f>
        <v>656.19849418206707</v>
      </c>
      <c r="M217" s="9">
        <f>G217-K217</f>
        <v>0.19849418206707758</v>
      </c>
      <c r="N217" s="10">
        <f>100*(M217/K217)</f>
        <v>11.018237082066884</v>
      </c>
      <c r="O217" s="4" t="str">
        <f>IF(AND(I217&gt;=5,J217&gt;=5,K217&gt;=5,L217&gt;=5),"eligible for chi-square test","not eligible for chi-square test")</f>
        <v>not eligible for chi-square test</v>
      </c>
      <c r="S217" s="6" t="str">
        <f>IF(O217="not eligible for chi-square test","not eligible for chi-square testing",IF(Q217&gt;=0.01,"test results not statistically significant",IF(M217&lt;=0,"test results statistically significant, minority NOT overrepresented in arrests",IF(M217&gt;0,"test results statistically significant, minority overrepresented in arrests"))))</f>
        <v>not eligible for chi-square testing</v>
      </c>
    </row>
    <row r="218" spans="1:19" x14ac:dyDescent="0.2">
      <c r="A218" s="6" t="s">
        <v>275</v>
      </c>
      <c r="B218" s="7" t="s">
        <v>276</v>
      </c>
      <c r="C218" s="8">
        <v>1246</v>
      </c>
      <c r="D218" s="3">
        <v>6</v>
      </c>
      <c r="E218" s="3">
        <v>1240</v>
      </c>
      <c r="F218" s="3">
        <v>198</v>
      </c>
      <c r="G218" s="3">
        <v>1</v>
      </c>
      <c r="H218" s="3">
        <v>197</v>
      </c>
      <c r="I218" s="9">
        <f>(C218/SUM(C218,F218))*SUM(D218,G218)</f>
        <v>6.0401662049861491</v>
      </c>
      <c r="J218" s="9">
        <f>(C218/SUM(C218,F218))*SUM(E218,H218)</f>
        <v>1239.9598337950138</v>
      </c>
      <c r="K218" s="9">
        <f>(F218/SUM(C218,F218))*SUM(D218,G218)</f>
        <v>0.95983379501385035</v>
      </c>
      <c r="L218" s="9">
        <f>(F218/SUM(C218,F218))*SUM(E218,H218)</f>
        <v>197.04016620498615</v>
      </c>
      <c r="M218" s="9">
        <f>G218-K218</f>
        <v>4.0166204986149645E-2</v>
      </c>
      <c r="N218" s="10">
        <f>100*(M218/K218)</f>
        <v>4.1847041847041915</v>
      </c>
      <c r="O218" s="4" t="str">
        <f>IF(AND(I218&gt;=5,J218&gt;=5,K218&gt;=5,L218&gt;=5),"eligible for chi-square test","not eligible for chi-square test")</f>
        <v>not eligible for chi-square test</v>
      </c>
      <c r="S218" s="6" t="str">
        <f>IF(O218="not eligible for chi-square test","not eligible for chi-square testing",IF(Q218&gt;=0.01,"test results not statistically significant",IF(M218&lt;=0,"test results statistically significant, minority NOT overrepresented in arrests",IF(M218&gt;0,"test results statistically significant, minority overrepresented in arrests"))))</f>
        <v>not eligible for chi-square testing</v>
      </c>
    </row>
    <row r="219" spans="1:19" x14ac:dyDescent="0.2">
      <c r="A219" s="6" t="s">
        <v>279</v>
      </c>
      <c r="B219" s="7" t="s">
        <v>280</v>
      </c>
      <c r="C219" s="8">
        <v>693</v>
      </c>
      <c r="D219" s="3">
        <v>3</v>
      </c>
      <c r="E219" s="3">
        <v>690</v>
      </c>
      <c r="F219" s="3">
        <v>33</v>
      </c>
      <c r="G219" s="3">
        <v>0</v>
      </c>
      <c r="H219" s="3">
        <v>33</v>
      </c>
      <c r="I219" s="9">
        <f>(C219/SUM(C219,F219))*SUM(D219,G219)</f>
        <v>2.8636363636363638</v>
      </c>
      <c r="J219" s="9">
        <f>(C219/SUM(C219,F219))*SUM(E219,H219)</f>
        <v>690.13636363636363</v>
      </c>
      <c r="K219" s="9">
        <f>(F219/SUM(C219,F219))*SUM(D219,G219)</f>
        <v>0.13636363636363635</v>
      </c>
      <c r="L219" s="9">
        <f>(F219/SUM(C219,F219))*SUM(E219,H219)</f>
        <v>32.863636363636367</v>
      </c>
      <c r="M219" s="9">
        <f>G219-K219</f>
        <v>-0.13636363636363635</v>
      </c>
      <c r="N219" s="10">
        <f>100*(M219/K219)</f>
        <v>-100</v>
      </c>
      <c r="O219" s="4" t="str">
        <f>IF(AND(I219&gt;=5,J219&gt;=5,K219&gt;=5,L219&gt;=5),"eligible for chi-square test","not eligible for chi-square test")</f>
        <v>not eligible for chi-square test</v>
      </c>
      <c r="S219" s="6" t="str">
        <f>IF(O219="not eligible for chi-square test","not eligible for chi-square testing",IF(Q219&gt;=0.01,"test results not statistically significant",IF(M219&lt;=0,"test results statistically significant, minority NOT overrepresented in arrests",IF(M219&gt;0,"test results statistically significant, minority overrepresented in arrests"))))</f>
        <v>not eligible for chi-square testing</v>
      </c>
    </row>
    <row r="220" spans="1:19" x14ac:dyDescent="0.2">
      <c r="A220" s="6" t="s">
        <v>11</v>
      </c>
      <c r="B220" s="7" t="s">
        <v>12</v>
      </c>
      <c r="C220" s="8">
        <v>6</v>
      </c>
      <c r="D220" s="3">
        <v>0</v>
      </c>
      <c r="E220" s="3">
        <v>6</v>
      </c>
      <c r="F220" s="3">
        <v>9</v>
      </c>
      <c r="G220" s="3">
        <v>0</v>
      </c>
      <c r="H220" s="3">
        <v>9</v>
      </c>
      <c r="I220" s="9">
        <f>(C220/SUM(C220,F220))*SUM(D220,G220)</f>
        <v>0</v>
      </c>
      <c r="J220" s="9">
        <f>(C220/SUM(C220,F220))*SUM(E220,H220)</f>
        <v>6</v>
      </c>
      <c r="K220" s="9">
        <f>(F220/SUM(C220,F220))*SUM(D220,G220)</f>
        <v>0</v>
      </c>
      <c r="L220" s="9">
        <f>(F220/SUM(C220,F220))*SUM(E220,H220)</f>
        <v>9</v>
      </c>
      <c r="M220" s="9">
        <f>G220-K220</f>
        <v>0</v>
      </c>
      <c r="N220" s="10" t="e">
        <f>100*(M220/K220)</f>
        <v>#DIV/0!</v>
      </c>
      <c r="O220" s="4" t="str">
        <f>IF(AND(I220&gt;=5,J220&gt;=5,K220&gt;=5,L220&gt;=5),"eligible for chi-square test","not eligible for chi-square test")</f>
        <v>not eligible for chi-square test</v>
      </c>
      <c r="S220" s="6" t="str">
        <f>IF(O220="not eligible for chi-square test","not eligible for chi-square testing",IF(Q220&gt;=0.01,"test results not statistically significant",IF(M220&lt;=0,"test results statistically significant, minority NOT overrepresented in arrests",IF(M220&gt;0,"test results statistically significant, minority overrepresented in arrests"))))</f>
        <v>not eligible for chi-square testing</v>
      </c>
    </row>
    <row r="221" spans="1:19" x14ac:dyDescent="0.2">
      <c r="A221" s="6" t="s">
        <v>287</v>
      </c>
      <c r="B221" s="7" t="s">
        <v>288</v>
      </c>
      <c r="C221" s="8">
        <v>1647</v>
      </c>
      <c r="D221" s="3">
        <v>19</v>
      </c>
      <c r="E221" s="3">
        <v>1628</v>
      </c>
      <c r="F221" s="3">
        <v>100</v>
      </c>
      <c r="G221" s="3">
        <v>0</v>
      </c>
      <c r="H221" s="3">
        <v>100</v>
      </c>
      <c r="I221" s="9">
        <f>(C221/SUM(C221,F221))*SUM(D221,G221)</f>
        <v>17.912421293646251</v>
      </c>
      <c r="J221" s="9">
        <f>(C221/SUM(C221,F221))*SUM(E221,H221)</f>
        <v>1629.0875787063537</v>
      </c>
      <c r="K221" s="9">
        <f>(F221/SUM(C221,F221))*SUM(D221,G221)</f>
        <v>1.0875787063537494</v>
      </c>
      <c r="L221" s="9">
        <f>(F221/SUM(C221,F221))*SUM(E221,H221)</f>
        <v>98.912421293646261</v>
      </c>
      <c r="M221" s="9">
        <f>G221-K221</f>
        <v>-1.0875787063537494</v>
      </c>
      <c r="N221" s="10">
        <f>100*(M221/K221)</f>
        <v>-100</v>
      </c>
      <c r="O221" s="4" t="str">
        <f>IF(AND(I221&gt;=5,J221&gt;=5,K221&gt;=5,L221&gt;=5),"eligible for chi-square test","not eligible for chi-square test")</f>
        <v>not eligible for chi-square test</v>
      </c>
      <c r="S221" s="6" t="str">
        <f>IF(O221="not eligible for chi-square test","not eligible for chi-square testing",IF(Q221&gt;=0.01,"test results not statistically significant",IF(M221&lt;=0,"test results statistically significant, minority NOT overrepresented in arrests",IF(M221&gt;0,"test results statistically significant, minority overrepresented in arrests"))))</f>
        <v>not eligible for chi-square testing</v>
      </c>
    </row>
    <row r="222" spans="1:19" x14ac:dyDescent="0.2">
      <c r="A222" s="6" t="s">
        <v>145</v>
      </c>
      <c r="B222" s="7" t="s">
        <v>146</v>
      </c>
      <c r="C222" s="8">
        <v>257</v>
      </c>
      <c r="D222" s="3">
        <v>4</v>
      </c>
      <c r="E222" s="3">
        <v>253</v>
      </c>
      <c r="F222" s="3">
        <v>8</v>
      </c>
      <c r="G222" s="3">
        <v>0</v>
      </c>
      <c r="H222" s="3">
        <v>8</v>
      </c>
      <c r="I222" s="9">
        <f>(C222/SUM(C222,F222))*SUM(D222,G222)</f>
        <v>3.879245283018868</v>
      </c>
      <c r="J222" s="9">
        <f>(C222/SUM(C222,F222))*SUM(E222,H222)</f>
        <v>253.12075471698114</v>
      </c>
      <c r="K222" s="9">
        <f>(F222/SUM(C222,F222))*SUM(D222,G222)</f>
        <v>0.12075471698113208</v>
      </c>
      <c r="L222" s="9">
        <f>(F222/SUM(C222,F222))*SUM(E222,H222)</f>
        <v>7.879245283018868</v>
      </c>
      <c r="M222" s="9">
        <f>G222-K222</f>
        <v>-0.12075471698113208</v>
      </c>
      <c r="N222" s="10">
        <f>100*(M222/K222)</f>
        <v>-100</v>
      </c>
      <c r="O222" s="4" t="str">
        <f>IF(AND(I222&gt;=5,J222&gt;=5,K222&gt;=5,L222&gt;=5),"eligible for chi-square test","not eligible for chi-square test")</f>
        <v>not eligible for chi-square test</v>
      </c>
      <c r="S222" s="6" t="str">
        <f>IF(O222="not eligible for chi-square test","not eligible for chi-square testing",IF(Q222&gt;=0.01,"test results not statistically significant",IF(M222&lt;=0,"test results statistically significant, minority NOT overrepresented in arrests",IF(M222&gt;0,"test results statistically significant, minority overrepresented in arrests"))))</f>
        <v>not eligible for chi-square testing</v>
      </c>
    </row>
    <row r="223" spans="1:19" x14ac:dyDescent="0.2">
      <c r="A223" s="6" t="s">
        <v>147</v>
      </c>
      <c r="B223" s="7" t="s">
        <v>148</v>
      </c>
      <c r="C223" s="8">
        <v>236</v>
      </c>
      <c r="D223" s="3">
        <v>0</v>
      </c>
      <c r="E223" s="3">
        <v>236</v>
      </c>
      <c r="F223" s="3">
        <v>0</v>
      </c>
      <c r="G223" s="3">
        <v>0</v>
      </c>
      <c r="H223" s="3">
        <v>0</v>
      </c>
      <c r="I223" s="9">
        <f>(C223/SUM(C223,F223))*SUM(D223,G223)</f>
        <v>0</v>
      </c>
      <c r="J223" s="9">
        <f>(C223/SUM(C223,F223))*SUM(E223,H223)</f>
        <v>236</v>
      </c>
      <c r="K223" s="9">
        <f>(F223/SUM(C223,F223))*SUM(D223,G223)</f>
        <v>0</v>
      </c>
      <c r="L223" s="9">
        <f>(F223/SUM(C223,F223))*SUM(E223,H223)</f>
        <v>0</v>
      </c>
      <c r="M223" s="9">
        <f>G223-K223</f>
        <v>0</v>
      </c>
      <c r="N223" s="10" t="e">
        <f>100*(M223/K223)</f>
        <v>#DIV/0!</v>
      </c>
      <c r="O223" s="4" t="str">
        <f>IF(AND(I223&gt;=5,J223&gt;=5,K223&gt;=5,L223&gt;=5),"eligible for chi-square test","not eligible for chi-square test")</f>
        <v>not eligible for chi-square test</v>
      </c>
      <c r="S223" s="6" t="str">
        <f>IF(O223="not eligible for chi-square test","not eligible for chi-square testing",IF(Q223&gt;=0.01,"test results not statistically significant",IF(M223&lt;=0,"test results statistically significant, minority NOT overrepresented in arrests",IF(M223&gt;0,"test results statistically significant, minority overrepresented in arrests"))))</f>
        <v>not eligible for chi-square testing</v>
      </c>
    </row>
    <row r="224" spans="1:19" x14ac:dyDescent="0.2">
      <c r="A224" s="6" t="s">
        <v>205</v>
      </c>
      <c r="B224" s="7" t="s">
        <v>206</v>
      </c>
      <c r="C224" s="8">
        <v>54</v>
      </c>
      <c r="D224" s="3">
        <v>0</v>
      </c>
      <c r="E224" s="3">
        <v>54</v>
      </c>
      <c r="F224" s="3">
        <v>3</v>
      </c>
      <c r="G224" s="3">
        <v>0</v>
      </c>
      <c r="H224" s="3">
        <v>3</v>
      </c>
      <c r="I224" s="9">
        <f>(C224/SUM(C224,F224))*SUM(D224,G224)</f>
        <v>0</v>
      </c>
      <c r="J224" s="9">
        <f>(C224/SUM(C224,F224))*SUM(E224,H224)</f>
        <v>54</v>
      </c>
      <c r="K224" s="9">
        <f>(F224/SUM(C224,F224))*SUM(D224,G224)</f>
        <v>0</v>
      </c>
      <c r="L224" s="9">
        <f>(F224/SUM(C224,F224))*SUM(E224,H224)</f>
        <v>3</v>
      </c>
      <c r="M224" s="9">
        <f>G224-K224</f>
        <v>0</v>
      </c>
      <c r="N224" s="10" t="e">
        <f>100*(M224/K224)</f>
        <v>#DIV/0!</v>
      </c>
      <c r="O224" s="4" t="str">
        <f>IF(AND(I224&gt;=5,J224&gt;=5,K224&gt;=5,L224&gt;=5),"eligible for chi-square test","not eligible for chi-square test")</f>
        <v>not eligible for chi-square test</v>
      </c>
      <c r="S224" s="6" t="str">
        <f>IF(O224="not eligible for chi-square test","not eligible for chi-square testing",IF(Q224&gt;=0.01,"test results not statistically significant",IF(M224&lt;=0,"test results statistically significant, minority NOT overrepresented in arrests",IF(M224&gt;0,"test results statistically significant, minority overrepresented in arrests"))))</f>
        <v>not eligible for chi-square testing</v>
      </c>
    </row>
    <row r="225" spans="1:19" x14ac:dyDescent="0.2">
      <c r="A225" s="6" t="s">
        <v>519</v>
      </c>
      <c r="B225" s="7" t="s">
        <v>520</v>
      </c>
      <c r="C225" s="8">
        <v>31</v>
      </c>
      <c r="D225" s="3">
        <v>1</v>
      </c>
      <c r="E225" s="3">
        <v>30</v>
      </c>
      <c r="F225" s="3">
        <v>9</v>
      </c>
      <c r="G225" s="3">
        <v>0</v>
      </c>
      <c r="H225" s="3">
        <v>9</v>
      </c>
      <c r="I225" s="9">
        <f>(C225/SUM(C225,F225))*SUM(D225,G225)</f>
        <v>0.77500000000000002</v>
      </c>
      <c r="J225" s="9">
        <f>(C225/SUM(C225,F225))*SUM(E225,H225)</f>
        <v>30.225000000000001</v>
      </c>
      <c r="K225" s="9">
        <f>(F225/SUM(C225,F225))*SUM(D225,G225)</f>
        <v>0.22500000000000001</v>
      </c>
      <c r="L225" s="9">
        <f>(F225/SUM(C225,F225))*SUM(E225,H225)</f>
        <v>8.7750000000000004</v>
      </c>
      <c r="M225" s="9">
        <f>G225-K225</f>
        <v>-0.22500000000000001</v>
      </c>
      <c r="N225" s="10">
        <f>100*(M225/K225)</f>
        <v>-100</v>
      </c>
      <c r="O225" s="4" t="str">
        <f>IF(AND(I225&gt;=5,J225&gt;=5,K225&gt;=5,L225&gt;=5),"eligible for chi-square test","not eligible for chi-square test")</f>
        <v>not eligible for chi-square test</v>
      </c>
      <c r="S225" s="6" t="str">
        <f>IF(O225="not eligible for chi-square test","not eligible for chi-square testing",IF(Q225&gt;=0.01,"test results not statistically significant",IF(M225&lt;=0,"test results statistically significant, minority NOT overrepresented in arrests",IF(M225&gt;0,"test results statistically significant, minority overrepresented in arrests"))))</f>
        <v>not eligible for chi-square testing</v>
      </c>
    </row>
    <row r="226" spans="1:19" x14ac:dyDescent="0.2">
      <c r="A226" s="6" t="s">
        <v>521</v>
      </c>
      <c r="B226" s="7" t="s">
        <v>522</v>
      </c>
      <c r="C226" s="8">
        <v>33</v>
      </c>
      <c r="D226" s="3">
        <v>1</v>
      </c>
      <c r="E226" s="3">
        <v>32</v>
      </c>
      <c r="F226" s="3">
        <v>7</v>
      </c>
      <c r="G226" s="3">
        <v>0</v>
      </c>
      <c r="H226" s="3">
        <v>7</v>
      </c>
      <c r="I226" s="9">
        <f>(C226/SUM(C226,F226))*SUM(D226,G226)</f>
        <v>0.82499999999999996</v>
      </c>
      <c r="J226" s="9">
        <f>(C226/SUM(C226,F226))*SUM(E226,H226)</f>
        <v>32.174999999999997</v>
      </c>
      <c r="K226" s="9">
        <f>(F226/SUM(C226,F226))*SUM(D226,G226)</f>
        <v>0.17499999999999999</v>
      </c>
      <c r="L226" s="9">
        <f>(F226/SUM(C226,F226))*SUM(E226,H226)</f>
        <v>6.8249999999999993</v>
      </c>
      <c r="M226" s="9">
        <f>G226-K226</f>
        <v>-0.17499999999999999</v>
      </c>
      <c r="N226" s="10">
        <f>100*(M226/K226)</f>
        <v>-100</v>
      </c>
      <c r="O226" s="4" t="str">
        <f>IF(AND(I226&gt;=5,J226&gt;=5,K226&gt;=5,L226&gt;=5),"eligible for chi-square test","not eligible for chi-square test")</f>
        <v>not eligible for chi-square test</v>
      </c>
      <c r="S226" s="6" t="str">
        <f>IF(O226="not eligible for chi-square test","not eligible for chi-square testing",IF(Q226&gt;=0.01,"test results not statistically significant",IF(M226&lt;=0,"test results statistically significant, minority NOT overrepresented in arrests",IF(M226&gt;0,"test results statistically significant, minority overrepresented in arrests"))))</f>
        <v>not eligible for chi-square testing</v>
      </c>
    </row>
    <row r="227" spans="1:19" x14ac:dyDescent="0.2">
      <c r="A227" s="6" t="s">
        <v>607</v>
      </c>
      <c r="B227" s="7" t="s">
        <v>608</v>
      </c>
      <c r="C227" s="8">
        <v>0</v>
      </c>
      <c r="D227" s="3">
        <v>0</v>
      </c>
      <c r="E227" s="3">
        <v>0</v>
      </c>
      <c r="F227" s="3">
        <v>1</v>
      </c>
      <c r="G227" s="3">
        <v>0</v>
      </c>
      <c r="H227" s="3">
        <v>1</v>
      </c>
      <c r="I227" s="9">
        <f>(C227/SUM(C227,F227))*SUM(D227,G227)</f>
        <v>0</v>
      </c>
      <c r="J227" s="9">
        <f>(C227/SUM(C227,F227))*SUM(E227,H227)</f>
        <v>0</v>
      </c>
      <c r="K227" s="9">
        <f>(F227/SUM(C227,F227))*SUM(D227,G227)</f>
        <v>0</v>
      </c>
      <c r="L227" s="9">
        <f>(F227/SUM(C227,F227))*SUM(E227,H227)</f>
        <v>1</v>
      </c>
      <c r="M227" s="9">
        <f>G227-K227</f>
        <v>0</v>
      </c>
      <c r="N227" s="10" t="e">
        <f>100*(M227/K227)</f>
        <v>#DIV/0!</v>
      </c>
      <c r="O227" s="4" t="str">
        <f>IF(AND(I227&gt;=5,J227&gt;=5,K227&gt;=5,L227&gt;=5),"eligible for chi-square test","not eligible for chi-square test")</f>
        <v>not eligible for chi-square test</v>
      </c>
      <c r="S227" s="6" t="str">
        <f>IF(O227="not eligible for chi-square test","not eligible for chi-square testing",IF(Q227&gt;=0.01,"test results not statistically significant",IF(M227&lt;=0,"test results statistically significant, minority NOT overrepresented in arrests",IF(M227&gt;0,"test results statistically significant, minority overrepresented in arrests"))))</f>
        <v>not eligible for chi-square testing</v>
      </c>
    </row>
    <row r="228" spans="1:19" x14ac:dyDescent="0.2">
      <c r="A228" s="6" t="s">
        <v>289</v>
      </c>
      <c r="B228" s="7" t="s">
        <v>290</v>
      </c>
      <c r="C228" s="8">
        <v>418</v>
      </c>
      <c r="D228" s="3">
        <v>1</v>
      </c>
      <c r="E228" s="3">
        <v>417</v>
      </c>
      <c r="F228" s="3">
        <v>32</v>
      </c>
      <c r="G228" s="3">
        <v>1</v>
      </c>
      <c r="H228" s="3">
        <v>31</v>
      </c>
      <c r="I228" s="9">
        <f>(C228/SUM(C228,F228))*SUM(D228,G228)</f>
        <v>1.8577777777777778</v>
      </c>
      <c r="J228" s="9">
        <f>(C228/SUM(C228,F228))*SUM(E228,H228)</f>
        <v>416.14222222222224</v>
      </c>
      <c r="K228" s="9">
        <f>(F228/SUM(C228,F228))*SUM(D228,G228)</f>
        <v>0.14222222222222222</v>
      </c>
      <c r="L228" s="9">
        <f>(F228/SUM(C228,F228))*SUM(E228,H228)</f>
        <v>31.857777777777777</v>
      </c>
      <c r="M228" s="9">
        <f>G228-K228</f>
        <v>0.85777777777777775</v>
      </c>
      <c r="N228" s="10">
        <f>100*(M228/K228)</f>
        <v>603.125</v>
      </c>
      <c r="O228" s="4" t="str">
        <f>IF(AND(I228&gt;=5,J228&gt;=5,K228&gt;=5,L228&gt;=5),"eligible for chi-square test","not eligible for chi-square test")</f>
        <v>not eligible for chi-square test</v>
      </c>
      <c r="S228" s="6" t="str">
        <f>IF(O228="not eligible for chi-square test","not eligible for chi-square testing",IF(Q228&gt;=0.01,"test results not statistically significant",IF(M228&lt;=0,"test results statistically significant, minority NOT overrepresented in arrests",IF(M228&gt;0,"test results statistically significant, minority overrepresented in arrests"))))</f>
        <v>not eligible for chi-square testing</v>
      </c>
    </row>
    <row r="229" spans="1:19" x14ac:dyDescent="0.2">
      <c r="A229" s="6" t="s">
        <v>407</v>
      </c>
      <c r="B229" s="7" t="s">
        <v>408</v>
      </c>
      <c r="C229" s="8">
        <v>19</v>
      </c>
      <c r="D229" s="3">
        <v>1</v>
      </c>
      <c r="E229" s="3">
        <v>18</v>
      </c>
      <c r="F229" s="3">
        <v>0</v>
      </c>
      <c r="G229" s="3">
        <v>0</v>
      </c>
      <c r="H229" s="3">
        <v>0</v>
      </c>
      <c r="I229" s="9">
        <f>(C229/SUM(C229,F229))*SUM(D229,G229)</f>
        <v>1</v>
      </c>
      <c r="J229" s="9">
        <f>(C229/SUM(C229,F229))*SUM(E229,H229)</f>
        <v>18</v>
      </c>
      <c r="K229" s="9">
        <f>(F229/SUM(C229,F229))*SUM(D229,G229)</f>
        <v>0</v>
      </c>
      <c r="L229" s="9">
        <f>(F229/SUM(C229,F229))*SUM(E229,H229)</f>
        <v>0</v>
      </c>
      <c r="M229" s="9">
        <f>G229-K229</f>
        <v>0</v>
      </c>
      <c r="N229" s="10" t="e">
        <f>100*(M229/K229)</f>
        <v>#DIV/0!</v>
      </c>
      <c r="O229" s="4" t="str">
        <f>IF(AND(I229&gt;=5,J229&gt;=5,K229&gt;=5,L229&gt;=5),"eligible for chi-square test","not eligible for chi-square test")</f>
        <v>not eligible for chi-square test</v>
      </c>
      <c r="S229" s="6" t="str">
        <f>IF(O229="not eligible for chi-square test","not eligible for chi-square testing",IF(Q229&gt;=0.01,"test results not statistically significant",IF(M229&lt;=0,"test results statistically significant, minority NOT overrepresented in arrests",IF(M229&gt;0,"test results statistically significant, minority overrepresented in arrests"))))</f>
        <v>not eligible for chi-square testing</v>
      </c>
    </row>
    <row r="230" spans="1:19" x14ac:dyDescent="0.2">
      <c r="A230" s="6" t="s">
        <v>447</v>
      </c>
      <c r="B230" s="7" t="s">
        <v>448</v>
      </c>
      <c r="C230" s="8">
        <v>557</v>
      </c>
      <c r="D230" s="3">
        <v>2</v>
      </c>
      <c r="E230" s="3">
        <v>555</v>
      </c>
      <c r="F230" s="3">
        <v>35</v>
      </c>
      <c r="G230" s="3">
        <v>1</v>
      </c>
      <c r="H230" s="3">
        <v>34</v>
      </c>
      <c r="I230" s="9">
        <f>(C230/SUM(C230,F230))*SUM(D230,G230)</f>
        <v>2.8226351351351351</v>
      </c>
      <c r="J230" s="9">
        <f>(C230/SUM(C230,F230))*SUM(E230,H230)</f>
        <v>554.1773648648649</v>
      </c>
      <c r="K230" s="9">
        <f>(F230/SUM(C230,F230))*SUM(D230,G230)</f>
        <v>0.17736486486486486</v>
      </c>
      <c r="L230" s="9">
        <f>(F230/SUM(C230,F230))*SUM(E230,H230)</f>
        <v>34.822635135135137</v>
      </c>
      <c r="M230" s="9">
        <f>G230-K230</f>
        <v>0.82263513513513509</v>
      </c>
      <c r="N230" s="10">
        <f>100*(M230/K230)</f>
        <v>463.80952380952374</v>
      </c>
      <c r="O230" s="4" t="str">
        <f>IF(AND(I230&gt;=5,J230&gt;=5,K230&gt;=5,L230&gt;=5),"eligible for chi-square test","not eligible for chi-square test")</f>
        <v>not eligible for chi-square test</v>
      </c>
      <c r="S230" s="6" t="str">
        <f>IF(O230="not eligible for chi-square test","not eligible for chi-square testing",IF(Q230&gt;=0.01,"test results not statistically significant",IF(M230&lt;=0,"test results statistically significant, minority NOT overrepresented in arrests",IF(M230&gt;0,"test results statistically significant, minority overrepresented in arrests"))))</f>
        <v>not eligible for chi-square testing</v>
      </c>
    </row>
    <row r="231" spans="1:19" x14ac:dyDescent="0.2">
      <c r="A231" s="6" t="s">
        <v>527</v>
      </c>
      <c r="B231" s="7" t="s">
        <v>528</v>
      </c>
      <c r="C231" s="8">
        <v>5</v>
      </c>
      <c r="D231" s="3">
        <v>0</v>
      </c>
      <c r="E231" s="3">
        <v>5</v>
      </c>
      <c r="F231" s="3">
        <v>1</v>
      </c>
      <c r="G231" s="3">
        <v>0</v>
      </c>
      <c r="H231" s="3">
        <v>1</v>
      </c>
      <c r="I231" s="9">
        <f>(C231/SUM(C231,F231))*SUM(D231,G231)</f>
        <v>0</v>
      </c>
      <c r="J231" s="9">
        <f>(C231/SUM(C231,F231))*SUM(E231,H231)</f>
        <v>5</v>
      </c>
      <c r="K231" s="9">
        <f>(F231/SUM(C231,F231))*SUM(D231,G231)</f>
        <v>0</v>
      </c>
      <c r="L231" s="9">
        <f>(F231/SUM(C231,F231))*SUM(E231,H231)</f>
        <v>1</v>
      </c>
      <c r="M231" s="9">
        <f>G231-K231</f>
        <v>0</v>
      </c>
      <c r="N231" s="10" t="e">
        <f>100*(M231/K231)</f>
        <v>#DIV/0!</v>
      </c>
      <c r="O231" s="4" t="str">
        <f>IF(AND(I231&gt;=5,J231&gt;=5,K231&gt;=5,L231&gt;=5),"eligible for chi-square test","not eligible for chi-square test")</f>
        <v>not eligible for chi-square test</v>
      </c>
      <c r="S231" s="6" t="str">
        <f>IF(O231="not eligible for chi-square test","not eligible for chi-square testing",IF(Q231&gt;=0.01,"test results not statistically significant",IF(M231&lt;=0,"test results statistically significant, minority NOT overrepresented in arrests",IF(M231&gt;0,"test results statistically significant, minority overrepresented in arrests"))))</f>
        <v>not eligible for chi-square testing</v>
      </c>
    </row>
    <row r="232" spans="1:19" x14ac:dyDescent="0.2">
      <c r="A232" s="6" t="s">
        <v>525</v>
      </c>
      <c r="B232" s="7" t="s">
        <v>526</v>
      </c>
      <c r="C232" s="8">
        <v>1064</v>
      </c>
      <c r="D232" s="3">
        <v>7</v>
      </c>
      <c r="E232" s="3">
        <v>1057</v>
      </c>
      <c r="F232" s="3">
        <v>103</v>
      </c>
      <c r="G232" s="3">
        <v>0</v>
      </c>
      <c r="H232" s="3">
        <v>103</v>
      </c>
      <c r="I232" s="9">
        <f>(C232/SUM(C232,F232))*SUM(D232,G232)</f>
        <v>6.3821765209940011</v>
      </c>
      <c r="J232" s="9">
        <f>(C232/SUM(C232,F232))*SUM(E232,H232)</f>
        <v>1057.6178234790059</v>
      </c>
      <c r="K232" s="9">
        <f>(F232/SUM(C232,F232))*SUM(D232,G232)</f>
        <v>0.61782347900599821</v>
      </c>
      <c r="L232" s="9">
        <f>(F232/SUM(C232,F232))*SUM(E232,H232)</f>
        <v>102.38217652099399</v>
      </c>
      <c r="M232" s="9">
        <f>G232-K232</f>
        <v>-0.61782347900599821</v>
      </c>
      <c r="N232" s="10">
        <f>100*(M232/K232)</f>
        <v>-100</v>
      </c>
      <c r="O232" s="4" t="str">
        <f>IF(AND(I232&gt;=5,J232&gt;=5,K232&gt;=5,L232&gt;=5),"eligible for chi-square test","not eligible for chi-square test")</f>
        <v>not eligible for chi-square test</v>
      </c>
      <c r="S232" s="6" t="str">
        <f>IF(O232="not eligible for chi-square test","not eligible for chi-square testing",IF(Q232&gt;=0.01,"test results not statistically significant",IF(M232&lt;=0,"test results statistically significant, minority NOT overrepresented in arrests",IF(M232&gt;0,"test results statistically significant, minority overrepresented in arrests"))))</f>
        <v>not eligible for chi-square testing</v>
      </c>
    </row>
    <row r="233" spans="1:19" x14ac:dyDescent="0.2">
      <c r="A233" s="6" t="s">
        <v>297</v>
      </c>
      <c r="B233" s="7" t="s">
        <v>298</v>
      </c>
      <c r="C233" s="8">
        <v>2981</v>
      </c>
      <c r="D233" s="3">
        <v>13</v>
      </c>
      <c r="E233" s="3">
        <v>2968</v>
      </c>
      <c r="F233" s="3">
        <v>240</v>
      </c>
      <c r="G233" s="3">
        <v>1</v>
      </c>
      <c r="H233" s="3">
        <v>239</v>
      </c>
      <c r="I233" s="9">
        <f>(C233/SUM(C233,F233))*SUM(D233,G233)</f>
        <v>12.956845700093139</v>
      </c>
      <c r="J233" s="9">
        <f>(C233/SUM(C233,F233))*SUM(E233,H233)</f>
        <v>2968.0431542999067</v>
      </c>
      <c r="K233" s="9">
        <f>(F233/SUM(C233,F233))*SUM(D233,G233)</f>
        <v>1.0431542999068613</v>
      </c>
      <c r="L233" s="9">
        <f>(F233/SUM(C233,F233))*SUM(E233,H233)</f>
        <v>238.95684570009314</v>
      </c>
      <c r="M233" s="9">
        <f>G233-K233</f>
        <v>-4.315429990686126E-2</v>
      </c>
      <c r="N233" s="10">
        <f>100*(M233/K233)</f>
        <v>-4.1369047619047654</v>
      </c>
      <c r="O233" s="4" t="str">
        <f>IF(AND(I233&gt;=5,J233&gt;=5,K233&gt;=5,L233&gt;=5),"eligible for chi-square test","not eligible for chi-square test")</f>
        <v>not eligible for chi-square test</v>
      </c>
      <c r="S233" s="6" t="str">
        <f>IF(O233="not eligible for chi-square test","not eligible for chi-square testing",IF(Q233&gt;=0.01,"test results not statistically significant",IF(M233&lt;=0,"test results statistically significant, minority NOT overrepresented in arrests",IF(M233&gt;0,"test results statistically significant, minority overrepresented in arrests"))))</f>
        <v>not eligible for chi-square testing</v>
      </c>
    </row>
    <row r="234" spans="1:19" x14ac:dyDescent="0.2">
      <c r="A234" s="6" t="s">
        <v>299</v>
      </c>
      <c r="B234" s="7" t="s">
        <v>300</v>
      </c>
      <c r="C234" s="8">
        <v>695</v>
      </c>
      <c r="D234" s="3">
        <v>0</v>
      </c>
      <c r="E234" s="3">
        <v>695</v>
      </c>
      <c r="F234" s="3">
        <v>51</v>
      </c>
      <c r="G234" s="3">
        <v>0</v>
      </c>
      <c r="H234" s="3">
        <v>51</v>
      </c>
      <c r="I234" s="9">
        <f>(C234/SUM(C234,F234))*SUM(D234,G234)</f>
        <v>0</v>
      </c>
      <c r="J234" s="9">
        <f>(C234/SUM(C234,F234))*SUM(E234,H234)</f>
        <v>695</v>
      </c>
      <c r="K234" s="9">
        <f>(F234/SUM(C234,F234))*SUM(D234,G234)</f>
        <v>0</v>
      </c>
      <c r="L234" s="9">
        <f>(F234/SUM(C234,F234))*SUM(E234,H234)</f>
        <v>51</v>
      </c>
      <c r="M234" s="9">
        <f>G234-K234</f>
        <v>0</v>
      </c>
      <c r="N234" s="10" t="e">
        <f>100*(M234/K234)</f>
        <v>#DIV/0!</v>
      </c>
      <c r="O234" s="4" t="str">
        <f>IF(AND(I234&gt;=5,J234&gt;=5,K234&gt;=5,L234&gt;=5),"eligible for chi-square test","not eligible for chi-square test")</f>
        <v>not eligible for chi-square test</v>
      </c>
      <c r="S234" s="6" t="str">
        <f>IF(O234="not eligible for chi-square test","not eligible for chi-square testing",IF(Q234&gt;=0.01,"test results not statistically significant",IF(M234&lt;=0,"test results statistically significant, minority NOT overrepresented in arrests",IF(M234&gt;0,"test results statistically significant, minority overrepresented in arrests"))))</f>
        <v>not eligible for chi-square testing</v>
      </c>
    </row>
    <row r="235" spans="1:19" x14ac:dyDescent="0.2">
      <c r="A235" s="6" t="s">
        <v>305</v>
      </c>
      <c r="B235" s="7" t="s">
        <v>306</v>
      </c>
      <c r="C235" s="8">
        <v>4244</v>
      </c>
      <c r="D235" s="3">
        <v>5</v>
      </c>
      <c r="E235" s="3">
        <v>4239</v>
      </c>
      <c r="F235" s="3">
        <v>503</v>
      </c>
      <c r="G235" s="3">
        <v>1</v>
      </c>
      <c r="H235" s="3">
        <v>502</v>
      </c>
      <c r="I235" s="9">
        <f>(C235/SUM(C235,F235))*SUM(D235,G235)</f>
        <v>5.3642300400252791</v>
      </c>
      <c r="J235" s="9">
        <f>(C235/SUM(C235,F235))*SUM(E235,H235)</f>
        <v>4238.6357699599748</v>
      </c>
      <c r="K235" s="9">
        <f>(F235/SUM(C235,F235))*SUM(D235,G235)</f>
        <v>0.63576995997472086</v>
      </c>
      <c r="L235" s="9">
        <f>(F235/SUM(C235,F235))*SUM(E235,H235)</f>
        <v>502.36423004002529</v>
      </c>
      <c r="M235" s="9">
        <f>G235-K235</f>
        <v>0.36423004002527914</v>
      </c>
      <c r="N235" s="10">
        <f>100*(M235/K235)</f>
        <v>57.289595758780656</v>
      </c>
      <c r="O235" s="4" t="str">
        <f>IF(AND(I235&gt;=5,J235&gt;=5,K235&gt;=5,L235&gt;=5),"eligible for chi-square test","not eligible for chi-square test")</f>
        <v>not eligible for chi-square test</v>
      </c>
      <c r="S235" s="6" t="str">
        <f>IF(O235="not eligible for chi-square test","not eligible for chi-square testing",IF(Q235&gt;=0.01,"test results not statistically significant",IF(M235&lt;=0,"test results statistically significant, minority NOT overrepresented in arrests",IF(M235&gt;0,"test results statistically significant, minority overrepresented in arrests"))))</f>
        <v>not eligible for chi-square testing</v>
      </c>
    </row>
    <row r="236" spans="1:19" x14ac:dyDescent="0.2">
      <c r="A236" s="6" t="s">
        <v>307</v>
      </c>
      <c r="B236" s="7" t="s">
        <v>308</v>
      </c>
      <c r="C236" s="8">
        <v>79</v>
      </c>
      <c r="D236" s="3">
        <v>0</v>
      </c>
      <c r="E236" s="3">
        <v>79</v>
      </c>
      <c r="F236" s="3">
        <v>39</v>
      </c>
      <c r="G236" s="3">
        <v>0</v>
      </c>
      <c r="H236" s="3">
        <v>39</v>
      </c>
      <c r="I236" s="9">
        <f>(C236/SUM(C236,F236))*SUM(D236,G236)</f>
        <v>0</v>
      </c>
      <c r="J236" s="9">
        <f>(C236/SUM(C236,F236))*SUM(E236,H236)</f>
        <v>79</v>
      </c>
      <c r="K236" s="9">
        <f>(F236/SUM(C236,F236))*SUM(D236,G236)</f>
        <v>0</v>
      </c>
      <c r="L236" s="9">
        <f>(F236/SUM(C236,F236))*SUM(E236,H236)</f>
        <v>39</v>
      </c>
      <c r="M236" s="9">
        <f>G236-K236</f>
        <v>0</v>
      </c>
      <c r="N236" s="10" t="e">
        <f>100*(M236/K236)</f>
        <v>#DIV/0!</v>
      </c>
      <c r="O236" s="4" t="str">
        <f>IF(AND(I236&gt;=5,J236&gt;=5,K236&gt;=5,L236&gt;=5),"eligible for chi-square test","not eligible for chi-square test")</f>
        <v>not eligible for chi-square test</v>
      </c>
      <c r="S236" s="6" t="str">
        <f>IF(O236="not eligible for chi-square test","not eligible for chi-square testing",IF(Q236&gt;=0.01,"test results not statistically significant",IF(M236&lt;=0,"test results statistically significant, minority NOT overrepresented in arrests",IF(M236&gt;0,"test results statistically significant, minority overrepresented in arrests"))))</f>
        <v>not eligible for chi-square testing</v>
      </c>
    </row>
    <row r="237" spans="1:19" x14ac:dyDescent="0.2">
      <c r="A237" s="6" t="s">
        <v>321</v>
      </c>
      <c r="B237" s="7" t="s">
        <v>322</v>
      </c>
      <c r="C237" s="8">
        <v>774</v>
      </c>
      <c r="D237" s="3">
        <v>7</v>
      </c>
      <c r="E237" s="3">
        <v>767</v>
      </c>
      <c r="F237" s="3">
        <v>40</v>
      </c>
      <c r="G237" s="3">
        <v>0</v>
      </c>
      <c r="H237" s="3">
        <v>40</v>
      </c>
      <c r="I237" s="9">
        <f>(C237/SUM(C237,F237))*SUM(D237,G237)</f>
        <v>6.6560196560196561</v>
      </c>
      <c r="J237" s="9">
        <f>(C237/SUM(C237,F237))*SUM(E237,H237)</f>
        <v>767.34398034398032</v>
      </c>
      <c r="K237" s="9">
        <f>(F237/SUM(C237,F237))*SUM(D237,G237)</f>
        <v>0.34398034398034394</v>
      </c>
      <c r="L237" s="9">
        <f>(F237/SUM(C237,F237))*SUM(E237,H237)</f>
        <v>39.656019656019652</v>
      </c>
      <c r="M237" s="9">
        <f>G237-K237</f>
        <v>-0.34398034398034394</v>
      </c>
      <c r="N237" s="10">
        <f>100*(M237/K237)</f>
        <v>-100</v>
      </c>
      <c r="O237" s="4" t="str">
        <f>IF(AND(I237&gt;=5,J237&gt;=5,K237&gt;=5,L237&gt;=5),"eligible for chi-square test","not eligible for chi-square test")</f>
        <v>not eligible for chi-square test</v>
      </c>
      <c r="S237" s="6" t="str">
        <f>IF(O237="not eligible for chi-square test","not eligible for chi-square testing",IF(Q237&gt;=0.01,"test results not statistically significant",IF(M237&lt;=0,"test results statistically significant, minority NOT overrepresented in arrests",IF(M237&gt;0,"test results statistically significant, minority overrepresented in arrests"))))</f>
        <v>not eligible for chi-square testing</v>
      </c>
    </row>
    <row r="238" spans="1:19" x14ac:dyDescent="0.2">
      <c r="A238" s="6" t="s">
        <v>323</v>
      </c>
      <c r="B238" s="7" t="s">
        <v>324</v>
      </c>
      <c r="C238" s="8">
        <v>1651</v>
      </c>
      <c r="D238" s="3">
        <v>6</v>
      </c>
      <c r="E238" s="3">
        <v>1645</v>
      </c>
      <c r="F238" s="3">
        <v>57</v>
      </c>
      <c r="G238" s="3">
        <v>0</v>
      </c>
      <c r="H238" s="3">
        <v>57</v>
      </c>
      <c r="I238" s="9">
        <f>(C238/SUM(C238,F238))*SUM(D238,G238)</f>
        <v>5.7997658079625296</v>
      </c>
      <c r="J238" s="9">
        <f>(C238/SUM(C238,F238))*SUM(E238,H238)</f>
        <v>1645.2002341920374</v>
      </c>
      <c r="K238" s="9">
        <f>(F238/SUM(C238,F238))*SUM(D238,G238)</f>
        <v>0.20023419203747073</v>
      </c>
      <c r="L238" s="9">
        <f>(F238/SUM(C238,F238))*SUM(E238,H238)</f>
        <v>56.799765807962537</v>
      </c>
      <c r="M238" s="9">
        <f>G238-K238</f>
        <v>-0.20023419203747073</v>
      </c>
      <c r="N238" s="10">
        <f>100*(M238/K238)</f>
        <v>-100</v>
      </c>
      <c r="O238" s="4" t="str">
        <f>IF(AND(I238&gt;=5,J238&gt;=5,K238&gt;=5,L238&gt;=5),"eligible for chi-square test","not eligible for chi-square test")</f>
        <v>not eligible for chi-square test</v>
      </c>
      <c r="S238" s="6" t="str">
        <f>IF(O238="not eligible for chi-square test","not eligible for chi-square testing",IF(Q238&gt;=0.01,"test results not statistically significant",IF(M238&lt;=0,"test results statistically significant, minority NOT overrepresented in arrests",IF(M238&gt;0,"test results statistically significant, minority overrepresented in arrests"))))</f>
        <v>not eligible for chi-square testing</v>
      </c>
    </row>
    <row r="239" spans="1:19" x14ac:dyDescent="0.2">
      <c r="A239" s="6" t="s">
        <v>213</v>
      </c>
      <c r="B239" s="7" t="s">
        <v>214</v>
      </c>
      <c r="C239" s="8">
        <v>886</v>
      </c>
      <c r="D239" s="3">
        <v>0</v>
      </c>
      <c r="E239" s="3">
        <v>886</v>
      </c>
      <c r="F239" s="3">
        <v>130</v>
      </c>
      <c r="G239" s="3">
        <v>0</v>
      </c>
      <c r="H239" s="3">
        <v>130</v>
      </c>
      <c r="I239" s="9">
        <f>(C239/SUM(C239,F239))*SUM(D239,G239)</f>
        <v>0</v>
      </c>
      <c r="J239" s="9">
        <f>(C239/SUM(C239,F239))*SUM(E239,H239)</f>
        <v>886</v>
      </c>
      <c r="K239" s="9">
        <f>(F239/SUM(C239,F239))*SUM(D239,G239)</f>
        <v>0</v>
      </c>
      <c r="L239" s="9">
        <f>(F239/SUM(C239,F239))*SUM(E239,H239)</f>
        <v>130</v>
      </c>
      <c r="M239" s="9">
        <f>G239-K239</f>
        <v>0</v>
      </c>
      <c r="N239" s="10" t="e">
        <f>100*(M239/K239)</f>
        <v>#DIV/0!</v>
      </c>
      <c r="O239" s="4" t="str">
        <f>IF(AND(I239&gt;=5,J239&gt;=5,K239&gt;=5,L239&gt;=5),"eligible for chi-square test","not eligible for chi-square test")</f>
        <v>not eligible for chi-square test</v>
      </c>
      <c r="S239" s="6" t="str">
        <f>IF(O239="not eligible for chi-square test","not eligible for chi-square testing",IF(Q239&gt;=0.01,"test results not statistically significant",IF(M239&lt;=0,"test results statistically significant, minority NOT overrepresented in arrests",IF(M239&gt;0,"test results statistically significant, minority overrepresented in arrests"))))</f>
        <v>not eligible for chi-square testing</v>
      </c>
    </row>
    <row r="240" spans="1:19" x14ac:dyDescent="0.2">
      <c r="A240" s="6" t="s">
        <v>529</v>
      </c>
      <c r="B240" s="7" t="s">
        <v>530</v>
      </c>
      <c r="C240" s="8">
        <v>1197</v>
      </c>
      <c r="D240" s="3">
        <v>35</v>
      </c>
      <c r="E240" s="3">
        <v>1162</v>
      </c>
      <c r="F240" s="3">
        <v>48</v>
      </c>
      <c r="G240" s="3">
        <v>1</v>
      </c>
      <c r="H240" s="3">
        <v>47</v>
      </c>
      <c r="I240" s="9">
        <f>(C240/SUM(C240,F240))*SUM(D240,G240)</f>
        <v>34.612048192771084</v>
      </c>
      <c r="J240" s="9">
        <f>(C240/SUM(C240,F240))*SUM(E240,H240)</f>
        <v>1162.387951807229</v>
      </c>
      <c r="K240" s="9">
        <f>(F240/SUM(C240,F240))*SUM(D240,G240)</f>
        <v>1.3879518072289159</v>
      </c>
      <c r="L240" s="9">
        <f>(F240/SUM(C240,F240))*SUM(E240,H240)</f>
        <v>46.612048192771091</v>
      </c>
      <c r="M240" s="9">
        <f>G240-K240</f>
        <v>-0.38795180722891587</v>
      </c>
      <c r="N240" s="10">
        <f>100*(M240/K240)</f>
        <v>-27.9513888888889</v>
      </c>
      <c r="O240" s="4" t="str">
        <f>IF(AND(I240&gt;=5,J240&gt;=5,K240&gt;=5,L240&gt;=5),"eligible for chi-square test","not eligible for chi-square test")</f>
        <v>not eligible for chi-square test</v>
      </c>
      <c r="S240" s="6" t="str">
        <f>IF(O240="not eligible for chi-square test","not eligible for chi-square testing",IF(Q240&gt;=0.01,"test results not statistically significant",IF(M240&lt;=0,"test results statistically significant, minority NOT overrepresented in arrests",IF(M240&gt;0,"test results statistically significant, minority overrepresented in arrests"))))</f>
        <v>not eligible for chi-square testing</v>
      </c>
    </row>
    <row r="241" spans="1:19" x14ac:dyDescent="0.2">
      <c r="A241" s="6" t="s">
        <v>567</v>
      </c>
      <c r="B241" s="7" t="s">
        <v>568</v>
      </c>
      <c r="C241" s="8">
        <v>1128</v>
      </c>
      <c r="D241" s="3">
        <v>14</v>
      </c>
      <c r="E241" s="3">
        <v>1114</v>
      </c>
      <c r="F241" s="3">
        <v>47</v>
      </c>
      <c r="G241" s="3">
        <v>0</v>
      </c>
      <c r="H241" s="3">
        <v>47</v>
      </c>
      <c r="I241" s="9">
        <f>(C241/SUM(C241,F241))*SUM(D241,G241)</f>
        <v>13.44</v>
      </c>
      <c r="J241" s="9">
        <f>(C241/SUM(C241,F241))*SUM(E241,H241)</f>
        <v>1114.56</v>
      </c>
      <c r="K241" s="9">
        <f>(F241/SUM(C241,F241))*SUM(D241,G241)</f>
        <v>0.56000000000000005</v>
      </c>
      <c r="L241" s="9">
        <f>(F241/SUM(C241,F241))*SUM(E241,H241)</f>
        <v>46.44</v>
      </c>
      <c r="M241" s="9">
        <f>G241-K241</f>
        <v>-0.56000000000000005</v>
      </c>
      <c r="N241" s="10">
        <f>100*(M241/K241)</f>
        <v>-100</v>
      </c>
      <c r="O241" s="4" t="str">
        <f>IF(AND(I241&gt;=5,J241&gt;=5,K241&gt;=5,L241&gt;=5),"eligible for chi-square test","not eligible for chi-square test")</f>
        <v>not eligible for chi-square test</v>
      </c>
      <c r="S241" s="6" t="str">
        <f>IF(O241="not eligible for chi-square test","not eligible for chi-square testing",IF(Q241&gt;=0.01,"test results not statistically significant",IF(M241&lt;=0,"test results statistically significant, minority NOT overrepresented in arrests",IF(M241&gt;0,"test results statistically significant, minority overrepresented in arrests"))))</f>
        <v>not eligible for chi-square testing</v>
      </c>
    </row>
    <row r="242" spans="1:19" x14ac:dyDescent="0.2">
      <c r="A242" s="6" t="s">
        <v>327</v>
      </c>
      <c r="B242" s="7" t="s">
        <v>328</v>
      </c>
      <c r="C242" s="8">
        <v>2553</v>
      </c>
      <c r="D242" s="3">
        <v>39</v>
      </c>
      <c r="E242" s="3">
        <v>2514</v>
      </c>
      <c r="F242" s="3">
        <v>297</v>
      </c>
      <c r="G242" s="3">
        <v>6</v>
      </c>
      <c r="H242" s="3">
        <v>291</v>
      </c>
      <c r="I242" s="9">
        <f>(C242/SUM(C242,F242))*SUM(D242,G242)</f>
        <v>40.310526315789474</v>
      </c>
      <c r="J242" s="9">
        <f>(C242/SUM(C242,F242))*SUM(E242,H242)</f>
        <v>2512.6894736842105</v>
      </c>
      <c r="K242" s="9">
        <f>(F242/SUM(C242,F242))*SUM(D242,G242)</f>
        <v>4.689473684210526</v>
      </c>
      <c r="L242" s="9">
        <f>(F242/SUM(C242,F242))*SUM(E242,H242)</f>
        <v>292.3105263157895</v>
      </c>
      <c r="M242" s="9">
        <f>G242-K242</f>
        <v>1.310526315789474</v>
      </c>
      <c r="N242" s="10">
        <f>100*(M242/K242)</f>
        <v>27.946127946127952</v>
      </c>
      <c r="O242" s="4" t="str">
        <f>IF(AND(I242&gt;=5,J242&gt;=5,K242&gt;=5,L242&gt;=5),"eligible for chi-square test","not eligible for chi-square test")</f>
        <v>not eligible for chi-square test</v>
      </c>
      <c r="S242" s="6" t="str">
        <f>IF(O242="not eligible for chi-square test","not eligible for chi-square testing",IF(Q242&gt;=0.01,"test results not statistically significant",IF(M242&lt;=0,"test results statistically significant, minority NOT overrepresented in arrests",IF(M242&gt;0,"test results statistically significant, minority overrepresented in arrests"))))</f>
        <v>not eligible for chi-square testing</v>
      </c>
    </row>
    <row r="243" spans="1:19" x14ac:dyDescent="0.2">
      <c r="A243" s="6" t="s">
        <v>559</v>
      </c>
      <c r="B243" s="7" t="s">
        <v>560</v>
      </c>
      <c r="C243" s="8">
        <v>38</v>
      </c>
      <c r="D243" s="3">
        <v>0</v>
      </c>
      <c r="E243" s="3">
        <v>38</v>
      </c>
      <c r="F243" s="3">
        <v>10</v>
      </c>
      <c r="G243" s="3">
        <v>0</v>
      </c>
      <c r="H243" s="3">
        <v>10</v>
      </c>
      <c r="I243" s="9">
        <f>(C243/SUM(C243,F243))*SUM(D243,G243)</f>
        <v>0</v>
      </c>
      <c r="J243" s="9">
        <f>(C243/SUM(C243,F243))*SUM(E243,H243)</f>
        <v>38</v>
      </c>
      <c r="K243" s="9">
        <f>(F243/SUM(C243,F243))*SUM(D243,G243)</f>
        <v>0</v>
      </c>
      <c r="L243" s="9">
        <f>(F243/SUM(C243,F243))*SUM(E243,H243)</f>
        <v>10</v>
      </c>
      <c r="M243" s="9">
        <f>G243-K243</f>
        <v>0</v>
      </c>
      <c r="N243" s="10" t="e">
        <f>100*(M243/K243)</f>
        <v>#DIV/0!</v>
      </c>
      <c r="O243" s="4" t="str">
        <f>IF(AND(I243&gt;=5,J243&gt;=5,K243&gt;=5,L243&gt;=5),"eligible for chi-square test","not eligible for chi-square test")</f>
        <v>not eligible for chi-square test</v>
      </c>
      <c r="S243" s="6" t="str">
        <f>IF(O243="not eligible for chi-square test","not eligible for chi-square testing",IF(Q243&gt;=0.01,"test results not statistically significant",IF(M243&lt;=0,"test results statistically significant, minority NOT overrepresented in arrests",IF(M243&gt;0,"test results statistically significant, minority overrepresented in arrests"))))</f>
        <v>not eligible for chi-square testing</v>
      </c>
    </row>
    <row r="244" spans="1:19" x14ac:dyDescent="0.2">
      <c r="A244" s="6" t="s">
        <v>121</v>
      </c>
      <c r="B244" s="7" t="s">
        <v>122</v>
      </c>
      <c r="C244" s="8">
        <v>85</v>
      </c>
      <c r="D244" s="3">
        <v>0</v>
      </c>
      <c r="E244" s="3">
        <v>85</v>
      </c>
      <c r="F244" s="3">
        <v>42</v>
      </c>
      <c r="G244" s="3">
        <v>1</v>
      </c>
      <c r="H244" s="3">
        <v>41</v>
      </c>
      <c r="I244" s="9">
        <f>(C244/SUM(C244,F244))*SUM(D244,G244)</f>
        <v>0.6692913385826772</v>
      </c>
      <c r="J244" s="9">
        <f>(C244/SUM(C244,F244))*SUM(E244,H244)</f>
        <v>84.330708661417333</v>
      </c>
      <c r="K244" s="9">
        <f>(F244/SUM(C244,F244))*SUM(D244,G244)</f>
        <v>0.33070866141732286</v>
      </c>
      <c r="L244" s="9">
        <f>(F244/SUM(C244,F244))*SUM(E244,H244)</f>
        <v>41.669291338582681</v>
      </c>
      <c r="M244" s="9">
        <f>G244-K244</f>
        <v>0.66929133858267709</v>
      </c>
      <c r="N244" s="10">
        <f>100*(M244/K244)</f>
        <v>202.38095238095232</v>
      </c>
      <c r="O244" s="4" t="str">
        <f>IF(AND(I244&gt;=5,J244&gt;=5,K244&gt;=5,L244&gt;=5),"eligible for chi-square test","not eligible for chi-square test")</f>
        <v>not eligible for chi-square test</v>
      </c>
      <c r="S244" s="6" t="str">
        <f>IF(O244="not eligible for chi-square test","not eligible for chi-square testing",IF(Q244&gt;=0.01,"test results not statistically significant",IF(M244&lt;=0,"test results statistically significant, minority NOT overrepresented in arrests",IF(M244&gt;0,"test results statistically significant, minority overrepresented in arrests"))))</f>
        <v>not eligible for chi-square testing</v>
      </c>
    </row>
    <row r="245" spans="1:19" x14ac:dyDescent="0.2">
      <c r="A245" s="6" t="s">
        <v>149</v>
      </c>
      <c r="B245" s="7" t="s">
        <v>150</v>
      </c>
      <c r="C245" s="8">
        <v>165</v>
      </c>
      <c r="D245" s="3">
        <v>1</v>
      </c>
      <c r="E245" s="3">
        <v>164</v>
      </c>
      <c r="F245" s="3">
        <v>6</v>
      </c>
      <c r="G245" s="3">
        <v>0</v>
      </c>
      <c r="H245" s="3">
        <v>6</v>
      </c>
      <c r="I245" s="9">
        <f>(C245/SUM(C245,F245))*SUM(D245,G245)</f>
        <v>0.96491228070175439</v>
      </c>
      <c r="J245" s="9">
        <f>(C245/SUM(C245,F245))*SUM(E245,H245)</f>
        <v>164.03508771929825</v>
      </c>
      <c r="K245" s="9">
        <f>(F245/SUM(C245,F245))*SUM(D245,G245)</f>
        <v>3.5087719298245612E-2</v>
      </c>
      <c r="L245" s="9">
        <f>(F245/SUM(C245,F245))*SUM(E245,H245)</f>
        <v>5.9649122807017543</v>
      </c>
      <c r="M245" s="9">
        <f>G245-K245</f>
        <v>-3.5087719298245612E-2</v>
      </c>
      <c r="N245" s="10">
        <f>100*(M245/K245)</f>
        <v>-100</v>
      </c>
      <c r="O245" s="4" t="str">
        <f>IF(AND(I245&gt;=5,J245&gt;=5,K245&gt;=5,L245&gt;=5),"eligible for chi-square test","not eligible for chi-square test")</f>
        <v>not eligible for chi-square test</v>
      </c>
      <c r="S245" s="6" t="str">
        <f>IF(O245="not eligible for chi-square test","not eligible for chi-square testing",IF(Q245&gt;=0.01,"test results not statistically significant",IF(M245&lt;=0,"test results statistically significant, minority NOT overrepresented in arrests",IF(M245&gt;0,"test results statistically significant, minority overrepresented in arrests"))))</f>
        <v>not eligible for chi-square testing</v>
      </c>
    </row>
    <row r="246" spans="1:19" x14ac:dyDescent="0.2">
      <c r="A246" s="6" t="s">
        <v>409</v>
      </c>
      <c r="B246" s="7" t="s">
        <v>410</v>
      </c>
      <c r="C246" s="8">
        <v>439</v>
      </c>
      <c r="D246" s="3">
        <v>0</v>
      </c>
      <c r="E246" s="3">
        <v>439</v>
      </c>
      <c r="F246" s="3">
        <v>4</v>
      </c>
      <c r="G246" s="3">
        <v>0</v>
      </c>
      <c r="H246" s="3">
        <v>4</v>
      </c>
      <c r="I246" s="9">
        <f>(C246/SUM(C246,F246))*SUM(D246,G246)</f>
        <v>0</v>
      </c>
      <c r="J246" s="9">
        <f>(C246/SUM(C246,F246))*SUM(E246,H246)</f>
        <v>439</v>
      </c>
      <c r="K246" s="9">
        <f>(F246/SUM(C246,F246))*SUM(D246,G246)</f>
        <v>0</v>
      </c>
      <c r="L246" s="9">
        <f>(F246/SUM(C246,F246))*SUM(E246,H246)</f>
        <v>3.9999999999999996</v>
      </c>
      <c r="M246" s="9">
        <f>G246-K246</f>
        <v>0</v>
      </c>
      <c r="N246" s="10" t="e">
        <f>100*(M246/K246)</f>
        <v>#DIV/0!</v>
      </c>
      <c r="O246" s="4" t="str">
        <f>IF(AND(I246&gt;=5,J246&gt;=5,K246&gt;=5,L246&gt;=5),"eligible for chi-square test","not eligible for chi-square test")</f>
        <v>not eligible for chi-square test</v>
      </c>
      <c r="S246" s="6" t="str">
        <f>IF(O246="not eligible for chi-square test","not eligible for chi-square testing",IF(Q246&gt;=0.01,"test results not statistically significant",IF(M246&lt;=0,"test results statistically significant, minority NOT overrepresented in arrests",IF(M246&gt;0,"test results statistically significant, minority overrepresented in arrests"))))</f>
        <v>not eligible for chi-square testing</v>
      </c>
    </row>
    <row r="247" spans="1:19" x14ac:dyDescent="0.2">
      <c r="A247" s="6" t="s">
        <v>329</v>
      </c>
      <c r="B247" s="7" t="s">
        <v>330</v>
      </c>
      <c r="C247" s="8">
        <v>226</v>
      </c>
      <c r="D247" s="3">
        <v>3</v>
      </c>
      <c r="E247" s="3">
        <v>223</v>
      </c>
      <c r="F247" s="3">
        <v>37</v>
      </c>
      <c r="G247" s="3">
        <v>0</v>
      </c>
      <c r="H247" s="3">
        <v>37</v>
      </c>
      <c r="I247" s="9">
        <f>(C247/SUM(C247,F247))*SUM(D247,G247)</f>
        <v>2.5779467680608366</v>
      </c>
      <c r="J247" s="9">
        <f>(C247/SUM(C247,F247))*SUM(E247,H247)</f>
        <v>223.42205323193917</v>
      </c>
      <c r="K247" s="9">
        <f>(F247/SUM(C247,F247))*SUM(D247,G247)</f>
        <v>0.42205323193916355</v>
      </c>
      <c r="L247" s="9">
        <f>(F247/SUM(C247,F247))*SUM(E247,H247)</f>
        <v>36.577946768060841</v>
      </c>
      <c r="M247" s="9">
        <f>G247-K247</f>
        <v>-0.42205323193916355</v>
      </c>
      <c r="N247" s="10">
        <f>100*(M247/K247)</f>
        <v>-100</v>
      </c>
      <c r="O247" s="4" t="str">
        <f>IF(AND(I247&gt;=5,J247&gt;=5,K247&gt;=5,L247&gt;=5),"eligible for chi-square test","not eligible for chi-square test")</f>
        <v>not eligible for chi-square test</v>
      </c>
      <c r="S247" s="6" t="str">
        <f>IF(O247="not eligible for chi-square test","not eligible for chi-square testing",IF(Q247&gt;=0.01,"test results not statistically significant",IF(M247&lt;=0,"test results statistically significant, minority NOT overrepresented in arrests",IF(M247&gt;0,"test results statistically significant, minority overrepresented in arrests"))))</f>
        <v>not eligible for chi-square testing</v>
      </c>
    </row>
    <row r="248" spans="1:19" x14ac:dyDescent="0.2">
      <c r="A248" s="6" t="s">
        <v>535</v>
      </c>
      <c r="B248" s="7" t="s">
        <v>536</v>
      </c>
      <c r="C248" s="8">
        <v>25</v>
      </c>
      <c r="D248" s="3">
        <v>0</v>
      </c>
      <c r="E248" s="3">
        <v>25</v>
      </c>
      <c r="F248" s="3">
        <v>3</v>
      </c>
      <c r="G248" s="3">
        <v>0</v>
      </c>
      <c r="H248" s="3">
        <v>3</v>
      </c>
      <c r="I248" s="9">
        <f>(C248/SUM(C248,F248))*SUM(D248,G248)</f>
        <v>0</v>
      </c>
      <c r="J248" s="9">
        <f>(C248/SUM(C248,F248))*SUM(E248,H248)</f>
        <v>25</v>
      </c>
      <c r="K248" s="9">
        <f>(F248/SUM(C248,F248))*SUM(D248,G248)</f>
        <v>0</v>
      </c>
      <c r="L248" s="9">
        <f>(F248/SUM(C248,F248))*SUM(E248,H248)</f>
        <v>3</v>
      </c>
      <c r="M248" s="9">
        <f>G248-K248</f>
        <v>0</v>
      </c>
      <c r="N248" s="10" t="e">
        <f>100*(M248/K248)</f>
        <v>#DIV/0!</v>
      </c>
      <c r="O248" s="4" t="str">
        <f>IF(AND(I248&gt;=5,J248&gt;=5,K248&gt;=5,L248&gt;=5),"eligible for chi-square test","not eligible for chi-square test")</f>
        <v>not eligible for chi-square test</v>
      </c>
      <c r="S248" s="6" t="str">
        <f>IF(O248="not eligible for chi-square test","not eligible for chi-square testing",IF(Q248&gt;=0.01,"test results not statistically significant",IF(M248&lt;=0,"test results statistically significant, minority NOT overrepresented in arrests",IF(M248&gt;0,"test results statistically significant, minority overrepresented in arrests"))))</f>
        <v>not eligible for chi-square testing</v>
      </c>
    </row>
    <row r="249" spans="1:19" x14ac:dyDescent="0.2">
      <c r="A249" s="6" t="s">
        <v>531</v>
      </c>
      <c r="B249" s="7" t="s">
        <v>532</v>
      </c>
      <c r="C249" s="8">
        <v>627</v>
      </c>
      <c r="D249" s="3">
        <v>3</v>
      </c>
      <c r="E249" s="3">
        <v>624</v>
      </c>
      <c r="F249" s="3">
        <v>213</v>
      </c>
      <c r="G249" s="3">
        <v>2</v>
      </c>
      <c r="H249" s="3">
        <v>211</v>
      </c>
      <c r="I249" s="9">
        <f>(C249/SUM(C249,F249))*SUM(D249,G249)</f>
        <v>3.7321428571428572</v>
      </c>
      <c r="J249" s="9">
        <f>(C249/SUM(C249,F249))*SUM(E249,H249)</f>
        <v>623.26785714285711</v>
      </c>
      <c r="K249" s="9">
        <f>(F249/SUM(C249,F249))*SUM(D249,G249)</f>
        <v>1.2678571428571428</v>
      </c>
      <c r="L249" s="9">
        <f>(F249/SUM(C249,F249))*SUM(E249,H249)</f>
        <v>211.73214285714283</v>
      </c>
      <c r="M249" s="9">
        <f>G249-K249</f>
        <v>0.73214285714285721</v>
      </c>
      <c r="N249" s="10">
        <f>100*(M249/K249)</f>
        <v>57.746478873239447</v>
      </c>
      <c r="O249" s="4" t="str">
        <f>IF(AND(I249&gt;=5,J249&gt;=5,K249&gt;=5,L249&gt;=5),"eligible for chi-square test","not eligible for chi-square test")</f>
        <v>not eligible for chi-square test</v>
      </c>
      <c r="S249" s="6" t="str">
        <f>IF(O249="not eligible for chi-square test","not eligible for chi-square testing",IF(Q249&gt;=0.01,"test results not statistically significant",IF(M249&lt;=0,"test results statistically significant, minority NOT overrepresented in arrests",IF(M249&gt;0,"test results statistically significant, minority overrepresented in arrests"))))</f>
        <v>not eligible for chi-square testing</v>
      </c>
    </row>
    <row r="250" spans="1:19" x14ac:dyDescent="0.2">
      <c r="A250" s="6" t="s">
        <v>543</v>
      </c>
      <c r="B250" s="7" t="s">
        <v>544</v>
      </c>
      <c r="C250" s="8">
        <v>104</v>
      </c>
      <c r="D250" s="3">
        <v>0</v>
      </c>
      <c r="E250" s="3">
        <v>104</v>
      </c>
      <c r="F250" s="3">
        <v>17</v>
      </c>
      <c r="G250" s="3">
        <v>0</v>
      </c>
      <c r="H250" s="3">
        <v>17</v>
      </c>
      <c r="I250" s="9">
        <f>(C250/SUM(C250,F250))*SUM(D250,G250)</f>
        <v>0</v>
      </c>
      <c r="J250" s="9">
        <f>(C250/SUM(C250,F250))*SUM(E250,H250)</f>
        <v>104</v>
      </c>
      <c r="K250" s="9">
        <f>(F250/SUM(C250,F250))*SUM(D250,G250)</f>
        <v>0</v>
      </c>
      <c r="L250" s="9">
        <f>(F250/SUM(C250,F250))*SUM(E250,H250)</f>
        <v>17</v>
      </c>
      <c r="M250" s="9">
        <f>G250-K250</f>
        <v>0</v>
      </c>
      <c r="N250" s="10" t="e">
        <f>100*(M250/K250)</f>
        <v>#DIV/0!</v>
      </c>
      <c r="O250" s="4" t="str">
        <f>IF(AND(I250&gt;=5,J250&gt;=5,K250&gt;=5,L250&gt;=5),"eligible for chi-square test","not eligible for chi-square test")</f>
        <v>not eligible for chi-square test</v>
      </c>
      <c r="S250" s="6" t="str">
        <f>IF(O250="not eligible for chi-square test","not eligible for chi-square testing",IF(Q250&gt;=0.01,"test results not statistically significant",IF(M250&lt;=0,"test results statistically significant, minority NOT overrepresented in arrests",IF(M250&gt;0,"test results statistically significant, minority overrepresented in arrests"))))</f>
        <v>not eligible for chi-square testing</v>
      </c>
    </row>
    <row r="251" spans="1:19" x14ac:dyDescent="0.2">
      <c r="A251" s="6" t="s">
        <v>337</v>
      </c>
      <c r="B251" s="7" t="s">
        <v>338</v>
      </c>
      <c r="C251" s="8">
        <v>5283</v>
      </c>
      <c r="D251" s="3">
        <v>0</v>
      </c>
      <c r="E251" s="3">
        <v>5283</v>
      </c>
      <c r="F251" s="3">
        <v>391</v>
      </c>
      <c r="G251" s="3">
        <v>0</v>
      </c>
      <c r="H251" s="3">
        <v>391</v>
      </c>
      <c r="I251" s="9">
        <f>(C251/SUM(C251,F251))*SUM(D251,G251)</f>
        <v>0</v>
      </c>
      <c r="J251" s="9">
        <f>(C251/SUM(C251,F251))*SUM(E251,H251)</f>
        <v>5283</v>
      </c>
      <c r="K251" s="9">
        <f>(F251/SUM(C251,F251))*SUM(D251,G251)</f>
        <v>0</v>
      </c>
      <c r="L251" s="9">
        <f>(F251/SUM(C251,F251))*SUM(E251,H251)</f>
        <v>391</v>
      </c>
      <c r="M251" s="9">
        <f>G251-K251</f>
        <v>0</v>
      </c>
      <c r="N251" s="10" t="e">
        <f>100*(M251/K251)</f>
        <v>#DIV/0!</v>
      </c>
      <c r="O251" s="4" t="str">
        <f>IF(AND(I251&gt;=5,J251&gt;=5,K251&gt;=5,L251&gt;=5),"eligible for chi-square test","not eligible for chi-square test")</f>
        <v>not eligible for chi-square test</v>
      </c>
      <c r="S251" s="6" t="str">
        <f>IF(O251="not eligible for chi-square test","not eligible for chi-square testing",IF(Q251&gt;=0.01,"test results not statistically significant",IF(M251&lt;=0,"test results statistically significant, minority NOT overrepresented in arrests",IF(M251&gt;0,"test results statistically significant, minority overrepresented in arrests"))))</f>
        <v>not eligible for chi-square testing</v>
      </c>
    </row>
    <row r="252" spans="1:19" x14ac:dyDescent="0.2">
      <c r="A252" s="6" t="s">
        <v>339</v>
      </c>
      <c r="B252" s="7" t="s">
        <v>340</v>
      </c>
      <c r="C252" s="8">
        <v>967</v>
      </c>
      <c r="D252" s="3">
        <v>0</v>
      </c>
      <c r="E252" s="3">
        <v>967</v>
      </c>
      <c r="F252" s="3">
        <v>91</v>
      </c>
      <c r="G252" s="3">
        <v>0</v>
      </c>
      <c r="H252" s="3">
        <v>91</v>
      </c>
      <c r="I252" s="9">
        <f>(C252/SUM(C252,F252))*SUM(D252,G252)</f>
        <v>0</v>
      </c>
      <c r="J252" s="9">
        <f>(C252/SUM(C252,F252))*SUM(E252,H252)</f>
        <v>967</v>
      </c>
      <c r="K252" s="9">
        <f>(F252/SUM(C252,F252))*SUM(D252,G252)</f>
        <v>0</v>
      </c>
      <c r="L252" s="9">
        <f>(F252/SUM(C252,F252))*SUM(E252,H252)</f>
        <v>91</v>
      </c>
      <c r="M252" s="9">
        <f>G252-K252</f>
        <v>0</v>
      </c>
      <c r="N252" s="10" t="e">
        <f>100*(M252/K252)</f>
        <v>#DIV/0!</v>
      </c>
      <c r="O252" s="4" t="str">
        <f>IF(AND(I252&gt;=5,J252&gt;=5,K252&gt;=5,L252&gt;=5),"eligible for chi-square test","not eligible for chi-square test")</f>
        <v>not eligible for chi-square test</v>
      </c>
      <c r="S252" s="6" t="str">
        <f>IF(O252="not eligible for chi-square test","not eligible for chi-square testing",IF(Q252&gt;=0.01,"test results not statistically significant",IF(M252&lt;=0,"test results statistically significant, minority NOT overrepresented in arrests",IF(M252&gt;0,"test results statistically significant, minority overrepresented in arrests"))))</f>
        <v>not eligible for chi-square testing</v>
      </c>
    </row>
    <row r="253" spans="1:19" x14ac:dyDescent="0.2">
      <c r="A253" s="6" t="s">
        <v>133</v>
      </c>
      <c r="B253" s="7" t="s">
        <v>134</v>
      </c>
      <c r="C253" s="8">
        <v>1510</v>
      </c>
      <c r="D253" s="3">
        <v>10</v>
      </c>
      <c r="E253" s="3">
        <v>1500</v>
      </c>
      <c r="F253" s="3">
        <v>90</v>
      </c>
      <c r="G253" s="3">
        <v>2</v>
      </c>
      <c r="H253" s="3">
        <v>88</v>
      </c>
      <c r="I253" s="9">
        <f>(C253/SUM(C253,F253))*SUM(D253,G253)</f>
        <v>11.324999999999999</v>
      </c>
      <c r="J253" s="9">
        <f>(C253/SUM(C253,F253))*SUM(E253,H253)</f>
        <v>1498.675</v>
      </c>
      <c r="K253" s="9">
        <f>(F253/SUM(C253,F253))*SUM(D253,G253)</f>
        <v>0.67500000000000004</v>
      </c>
      <c r="L253" s="9">
        <f>(F253/SUM(C253,F253))*SUM(E253,H253)</f>
        <v>89.325000000000003</v>
      </c>
      <c r="M253" s="9">
        <f>G253-K253</f>
        <v>1.325</v>
      </c>
      <c r="N253" s="10">
        <f>100*(M253/K253)</f>
        <v>196.29629629629628</v>
      </c>
      <c r="O253" s="4" t="str">
        <f>IF(AND(I253&gt;=5,J253&gt;=5,K253&gt;=5,L253&gt;=5),"eligible for chi-square test","not eligible for chi-square test")</f>
        <v>not eligible for chi-square test</v>
      </c>
      <c r="S253" s="6" t="str">
        <f>IF(O253="not eligible for chi-square test","not eligible for chi-square testing",IF(Q253&gt;=0.01,"test results not statistically significant",IF(M253&lt;=0,"test results statistically significant, minority NOT overrepresented in arrests",IF(M253&gt;0,"test results statistically significant, minority overrepresented in arrests"))))</f>
        <v>not eligible for chi-square testing</v>
      </c>
    </row>
    <row r="254" spans="1:19" x14ac:dyDescent="0.2">
      <c r="A254" s="6" t="s">
        <v>443</v>
      </c>
      <c r="B254" s="7" t="s">
        <v>444</v>
      </c>
      <c r="C254" s="8">
        <v>13</v>
      </c>
      <c r="D254" s="3">
        <v>0</v>
      </c>
      <c r="E254" s="3">
        <v>13</v>
      </c>
      <c r="F254" s="3">
        <v>3</v>
      </c>
      <c r="G254" s="3">
        <v>0</v>
      </c>
      <c r="H254" s="3">
        <v>3</v>
      </c>
      <c r="I254" s="9">
        <f>(C254/SUM(C254,F254))*SUM(D254,G254)</f>
        <v>0</v>
      </c>
      <c r="J254" s="9">
        <f>(C254/SUM(C254,F254))*SUM(E254,H254)</f>
        <v>13</v>
      </c>
      <c r="K254" s="9">
        <f>(F254/SUM(C254,F254))*SUM(D254,G254)</f>
        <v>0</v>
      </c>
      <c r="L254" s="9">
        <f>(F254/SUM(C254,F254))*SUM(E254,H254)</f>
        <v>3</v>
      </c>
      <c r="M254" s="9">
        <f>G254-K254</f>
        <v>0</v>
      </c>
      <c r="N254" s="10" t="e">
        <f>100*(M254/K254)</f>
        <v>#DIV/0!</v>
      </c>
      <c r="O254" s="4" t="str">
        <f>IF(AND(I254&gt;=5,J254&gt;=5,K254&gt;=5,L254&gt;=5),"eligible for chi-square test","not eligible for chi-square test")</f>
        <v>not eligible for chi-square test</v>
      </c>
      <c r="S254" s="6" t="str">
        <f>IF(O254="not eligible for chi-square test","not eligible for chi-square testing",IF(Q254&gt;=0.01,"test results not statistically significant",IF(M254&lt;=0,"test results statistically significant, minority NOT overrepresented in arrests",IF(M254&gt;0,"test results statistically significant, minority overrepresented in arrests"))))</f>
        <v>not eligible for chi-square testing</v>
      </c>
    </row>
    <row r="255" spans="1:19" x14ac:dyDescent="0.2">
      <c r="A255" s="6" t="s">
        <v>361</v>
      </c>
      <c r="B255" s="7" t="s">
        <v>362</v>
      </c>
      <c r="C255" s="8">
        <v>82</v>
      </c>
      <c r="D255" s="3">
        <v>0</v>
      </c>
      <c r="E255" s="3">
        <v>82</v>
      </c>
      <c r="F255" s="3">
        <v>1</v>
      </c>
      <c r="G255" s="3">
        <v>0</v>
      </c>
      <c r="H255" s="3">
        <v>1</v>
      </c>
      <c r="I255" s="9">
        <f>(C255/SUM(C255,F255))*SUM(D255,G255)</f>
        <v>0</v>
      </c>
      <c r="J255" s="9">
        <f>(C255/SUM(C255,F255))*SUM(E255,H255)</f>
        <v>82</v>
      </c>
      <c r="K255" s="9">
        <f>(F255/SUM(C255,F255))*SUM(D255,G255)</f>
        <v>0</v>
      </c>
      <c r="L255" s="9">
        <f>(F255/SUM(C255,F255))*SUM(E255,H255)</f>
        <v>1</v>
      </c>
      <c r="M255" s="9">
        <f>G255-K255</f>
        <v>0</v>
      </c>
      <c r="N255" s="10" t="e">
        <f>100*(M255/K255)</f>
        <v>#DIV/0!</v>
      </c>
      <c r="O255" s="4" t="str">
        <f>IF(AND(I255&gt;=5,J255&gt;=5,K255&gt;=5,L255&gt;=5),"eligible for chi-square test","not eligible for chi-square test")</f>
        <v>not eligible for chi-square test</v>
      </c>
      <c r="S255" s="6" t="str">
        <f>IF(O255="not eligible for chi-square test","not eligible for chi-square testing",IF(Q255&gt;=0.01,"test results not statistically significant",IF(M255&lt;=0,"test results statistically significant, minority NOT overrepresented in arrests",IF(M255&gt;0,"test results statistically significant, minority overrepresented in arrests"))))</f>
        <v>not eligible for chi-square testing</v>
      </c>
    </row>
    <row r="256" spans="1:19" x14ac:dyDescent="0.2">
      <c r="A256" s="6" t="s">
        <v>333</v>
      </c>
      <c r="B256" s="7" t="s">
        <v>334</v>
      </c>
      <c r="C256" s="8">
        <v>2739</v>
      </c>
      <c r="D256" s="3">
        <v>22</v>
      </c>
      <c r="E256" s="3">
        <v>2717</v>
      </c>
      <c r="F256" s="3">
        <v>208</v>
      </c>
      <c r="G256" s="3">
        <v>5</v>
      </c>
      <c r="H256" s="3">
        <v>203</v>
      </c>
      <c r="I256" s="9">
        <f>(C256/SUM(C256,F256))*SUM(D256,G256)</f>
        <v>25.094333220223959</v>
      </c>
      <c r="J256" s="9">
        <f>(C256/SUM(C256,F256))*SUM(E256,H256)</f>
        <v>2713.9056667797763</v>
      </c>
      <c r="K256" s="9">
        <f>(F256/SUM(C256,F256))*SUM(D256,G256)</f>
        <v>1.9056667797760434</v>
      </c>
      <c r="L256" s="9">
        <f>(F256/SUM(C256,F256))*SUM(E256,H256)</f>
        <v>206.09433322022394</v>
      </c>
      <c r="M256" s="9">
        <f>G256-K256</f>
        <v>3.0943332202239566</v>
      </c>
      <c r="N256" s="10">
        <f>100*(M256/K256)</f>
        <v>162.37535612535615</v>
      </c>
      <c r="O256" s="4" t="str">
        <f>IF(AND(I256&gt;=5,J256&gt;=5,K256&gt;=5,L256&gt;=5),"eligible for chi-square test","not eligible for chi-square test")</f>
        <v>not eligible for chi-square test</v>
      </c>
      <c r="S256" s="6" t="str">
        <f>IF(O256="not eligible for chi-square test","not eligible for chi-square testing",IF(Q256&gt;=0.01,"test results not statistically significant",IF(M256&lt;=0,"test results statistically significant, minority NOT overrepresented in arrests",IF(M256&gt;0,"test results statistically significant, minority overrepresented in arrests"))))</f>
        <v>not eligible for chi-square testing</v>
      </c>
    </row>
    <row r="257" spans="1:19" x14ac:dyDescent="0.2">
      <c r="A257" s="6" t="s">
        <v>365</v>
      </c>
      <c r="B257" s="7" t="s">
        <v>366</v>
      </c>
      <c r="C257" s="8">
        <v>543</v>
      </c>
      <c r="D257" s="3">
        <v>8</v>
      </c>
      <c r="E257" s="3">
        <v>535</v>
      </c>
      <c r="F257" s="3">
        <v>10</v>
      </c>
      <c r="G257" s="3">
        <v>1</v>
      </c>
      <c r="H257" s="3">
        <v>9</v>
      </c>
      <c r="I257" s="9">
        <f>(C257/SUM(C257,F257))*SUM(D257,G257)</f>
        <v>8.8372513562386992</v>
      </c>
      <c r="J257" s="9">
        <f>(C257/SUM(C257,F257))*SUM(E257,H257)</f>
        <v>534.16274864376135</v>
      </c>
      <c r="K257" s="9">
        <f>(F257/SUM(C257,F257))*SUM(D257,G257)</f>
        <v>0.16274864376130199</v>
      </c>
      <c r="L257" s="9">
        <f>(F257/SUM(C257,F257))*SUM(E257,H257)</f>
        <v>9.8372513562386992</v>
      </c>
      <c r="M257" s="9">
        <f>G257-K257</f>
        <v>0.83725135623869806</v>
      </c>
      <c r="N257" s="10">
        <f>100*(M257/K257)</f>
        <v>514.44444444444446</v>
      </c>
      <c r="O257" s="4" t="str">
        <f>IF(AND(I257&gt;=5,J257&gt;=5,K257&gt;=5,L257&gt;=5),"eligible for chi-square test","not eligible for chi-square test")</f>
        <v>not eligible for chi-square test</v>
      </c>
      <c r="S257" s="6" t="str">
        <f>IF(O257="not eligible for chi-square test","not eligible for chi-square testing",IF(Q257&gt;=0.01,"test results not statistically significant",IF(M257&lt;=0,"test results statistically significant, minority NOT overrepresented in arrests",IF(M257&gt;0,"test results statistically significant, minority overrepresented in arrests"))))</f>
        <v>not eligible for chi-square testing</v>
      </c>
    </row>
    <row r="258" spans="1:19" x14ac:dyDescent="0.2">
      <c r="A258" s="6" t="s">
        <v>17</v>
      </c>
      <c r="B258" s="7" t="s">
        <v>18</v>
      </c>
      <c r="C258" s="8">
        <v>264</v>
      </c>
      <c r="D258" s="3">
        <v>0</v>
      </c>
      <c r="E258" s="3">
        <v>264</v>
      </c>
      <c r="F258" s="3">
        <v>16</v>
      </c>
      <c r="G258" s="3">
        <v>0</v>
      </c>
      <c r="H258" s="3">
        <v>16</v>
      </c>
      <c r="I258" s="9">
        <f>(C258/SUM(C258,F258))*SUM(D258,G258)</f>
        <v>0</v>
      </c>
      <c r="J258" s="9">
        <f>(C258/SUM(C258,F258))*SUM(E258,H258)</f>
        <v>264</v>
      </c>
      <c r="K258" s="9">
        <f>(F258/SUM(C258,F258))*SUM(D258,G258)</f>
        <v>0</v>
      </c>
      <c r="L258" s="9">
        <f>(F258/SUM(C258,F258))*SUM(E258,H258)</f>
        <v>16</v>
      </c>
      <c r="M258" s="9">
        <f>G258-K258</f>
        <v>0</v>
      </c>
      <c r="N258" s="10" t="e">
        <f>100*(M258/K258)</f>
        <v>#DIV/0!</v>
      </c>
      <c r="O258" s="4" t="str">
        <f>IF(AND(I258&gt;=5,J258&gt;=5,K258&gt;=5,L258&gt;=5),"eligible for chi-square test","not eligible for chi-square test")</f>
        <v>not eligible for chi-square test</v>
      </c>
      <c r="S258" s="6" t="str">
        <f>IF(O258="not eligible for chi-square test","not eligible for chi-square testing",IF(Q258&gt;=0.01,"test results not statistically significant",IF(M258&lt;=0,"test results statistically significant, minority NOT overrepresented in arrests",IF(M258&gt;0,"test results statistically significant, minority overrepresented in arrests"))))</f>
        <v>not eligible for chi-square testing</v>
      </c>
    </row>
    <row r="259" spans="1:19" x14ac:dyDescent="0.2">
      <c r="A259" s="6" t="s">
        <v>371</v>
      </c>
      <c r="B259" s="7" t="s">
        <v>372</v>
      </c>
      <c r="C259" s="8">
        <v>743</v>
      </c>
      <c r="D259" s="3">
        <v>7</v>
      </c>
      <c r="E259" s="3">
        <v>736</v>
      </c>
      <c r="F259" s="3">
        <v>132</v>
      </c>
      <c r="G259" s="3">
        <v>1</v>
      </c>
      <c r="H259" s="3">
        <v>131</v>
      </c>
      <c r="I259" s="9">
        <f>(C259/SUM(C259,F259))*SUM(D259,G259)</f>
        <v>6.7931428571428567</v>
      </c>
      <c r="J259" s="9">
        <f>(C259/SUM(C259,F259))*SUM(E259,H259)</f>
        <v>736.20685714285707</v>
      </c>
      <c r="K259" s="9">
        <f>(F259/SUM(C259,F259))*SUM(D259,G259)</f>
        <v>1.2068571428571429</v>
      </c>
      <c r="L259" s="9">
        <f>(F259/SUM(C259,F259))*SUM(E259,H259)</f>
        <v>130.79314285714287</v>
      </c>
      <c r="M259" s="9">
        <f>G259-K259</f>
        <v>-0.20685714285714285</v>
      </c>
      <c r="N259" s="10">
        <f>100*(M259/K259)</f>
        <v>-17.140151515151516</v>
      </c>
      <c r="O259" s="4" t="str">
        <f>IF(AND(I259&gt;=5,J259&gt;=5,K259&gt;=5,L259&gt;=5),"eligible for chi-square test","not eligible for chi-square test")</f>
        <v>not eligible for chi-square test</v>
      </c>
      <c r="S259" s="6" t="str">
        <f>IF(O259="not eligible for chi-square test","not eligible for chi-square testing",IF(Q259&gt;=0.01,"test results not statistically significant",IF(M259&lt;=0,"test results statistically significant, minority NOT overrepresented in arrests",IF(M259&gt;0,"test results statistically significant, minority overrepresented in arrests"))))</f>
        <v>not eligible for chi-square testing</v>
      </c>
    </row>
    <row r="260" spans="1:19" x14ac:dyDescent="0.2">
      <c r="A260" s="6" t="s">
        <v>283</v>
      </c>
      <c r="B260" s="7" t="s">
        <v>284</v>
      </c>
      <c r="C260" s="8">
        <v>342</v>
      </c>
      <c r="D260" s="3">
        <v>4</v>
      </c>
      <c r="E260" s="3">
        <v>338</v>
      </c>
      <c r="F260" s="3">
        <v>19</v>
      </c>
      <c r="G260" s="3">
        <v>0</v>
      </c>
      <c r="H260" s="3">
        <v>19</v>
      </c>
      <c r="I260" s="9">
        <f>(C260/SUM(C260,F260))*SUM(D260,G260)</f>
        <v>3.7894736842105261</v>
      </c>
      <c r="J260" s="9">
        <f>(C260/SUM(C260,F260))*SUM(E260,H260)</f>
        <v>338.21052631578948</v>
      </c>
      <c r="K260" s="9">
        <f>(F260/SUM(C260,F260))*SUM(D260,G260)</f>
        <v>0.21052631578947367</v>
      </c>
      <c r="L260" s="9">
        <f>(F260/SUM(C260,F260))*SUM(E260,H260)</f>
        <v>18.789473684210524</v>
      </c>
      <c r="M260" s="9">
        <f>G260-K260</f>
        <v>-0.21052631578947367</v>
      </c>
      <c r="N260" s="10">
        <f>100*(M260/K260)</f>
        <v>-100</v>
      </c>
      <c r="O260" s="4" t="str">
        <f>IF(AND(I260&gt;=5,J260&gt;=5,K260&gt;=5,L260&gt;=5),"eligible for chi-square test","not eligible for chi-square test")</f>
        <v>not eligible for chi-square test</v>
      </c>
      <c r="S260" s="6" t="str">
        <f>IF(O260="not eligible for chi-square test","not eligible for chi-square testing",IF(Q260&gt;=0.01,"test results not statistically significant",IF(M260&lt;=0,"test results statistically significant, minority NOT overrepresented in arrests",IF(M260&gt;0,"test results statistically significant, minority overrepresented in arrests"))))</f>
        <v>not eligible for chi-square testing</v>
      </c>
    </row>
    <row r="261" spans="1:19" x14ac:dyDescent="0.2">
      <c r="A261" s="6" t="s">
        <v>181</v>
      </c>
      <c r="B261" s="7" t="s">
        <v>182</v>
      </c>
      <c r="C261" s="8">
        <v>1157</v>
      </c>
      <c r="D261" s="3">
        <v>12</v>
      </c>
      <c r="E261" s="3">
        <v>1145</v>
      </c>
      <c r="F261" s="3">
        <v>101</v>
      </c>
      <c r="G261" s="3">
        <v>1</v>
      </c>
      <c r="H261" s="3">
        <v>100</v>
      </c>
      <c r="I261" s="9">
        <f>(C261/SUM(C261,F261))*SUM(D261,G261)</f>
        <v>11.956279809220986</v>
      </c>
      <c r="J261" s="9">
        <f>(C261/SUM(C261,F261))*SUM(E261,H261)</f>
        <v>1145.0437201907789</v>
      </c>
      <c r="K261" s="9">
        <f>(F261/SUM(C261,F261))*SUM(D261,G261)</f>
        <v>1.0437201907790143</v>
      </c>
      <c r="L261" s="9">
        <f>(F261/SUM(C261,F261))*SUM(E261,H261)</f>
        <v>99.956279809220987</v>
      </c>
      <c r="M261" s="9">
        <f>G261-K261</f>
        <v>-4.3720190779014345E-2</v>
      </c>
      <c r="N261" s="10">
        <f>100*(M261/K261)</f>
        <v>-4.1888804265041921</v>
      </c>
      <c r="O261" s="4" t="str">
        <f>IF(AND(I261&gt;=5,J261&gt;=5,K261&gt;=5,L261&gt;=5),"eligible for chi-square test","not eligible for chi-square test")</f>
        <v>not eligible for chi-square test</v>
      </c>
      <c r="S261" s="6" t="str">
        <f>IF(O261="not eligible for chi-square test","not eligible for chi-square testing",IF(Q261&gt;=0.01,"test results not statistically significant",IF(M261&lt;=0,"test results statistically significant, minority NOT overrepresented in arrests",IF(M261&gt;0,"test results statistically significant, minority overrepresented in arrests"))))</f>
        <v>not eligible for chi-square testing</v>
      </c>
    </row>
    <row r="262" spans="1:19" x14ac:dyDescent="0.2">
      <c r="A262" s="6" t="s">
        <v>381</v>
      </c>
      <c r="B262" s="7" t="s">
        <v>382</v>
      </c>
      <c r="C262" s="8">
        <v>2979</v>
      </c>
      <c r="D262" s="3">
        <v>3</v>
      </c>
      <c r="E262" s="3">
        <v>2976</v>
      </c>
      <c r="F262" s="3">
        <v>410</v>
      </c>
      <c r="G262" s="3">
        <v>0</v>
      </c>
      <c r="H262" s="3">
        <v>410</v>
      </c>
      <c r="I262" s="9">
        <f>(C262/SUM(C262,F262))*SUM(D262,G262)</f>
        <v>2.637061079964591</v>
      </c>
      <c r="J262" s="9">
        <f>(C262/SUM(C262,F262))*SUM(E262,H262)</f>
        <v>2976.362938920035</v>
      </c>
      <c r="K262" s="9">
        <f>(F262/SUM(C262,F262))*SUM(D262,G262)</f>
        <v>0.36293892003540867</v>
      </c>
      <c r="L262" s="9">
        <f>(F262/SUM(C262,F262))*SUM(E262,H262)</f>
        <v>409.63706107996461</v>
      </c>
      <c r="M262" s="9">
        <f>G262-K262</f>
        <v>-0.36293892003540867</v>
      </c>
      <c r="N262" s="10">
        <f>100*(M262/K262)</f>
        <v>-100</v>
      </c>
      <c r="O262" s="4" t="str">
        <f>IF(AND(I262&gt;=5,J262&gt;=5,K262&gt;=5,L262&gt;=5),"eligible for chi-square test","not eligible for chi-square test")</f>
        <v>not eligible for chi-square test</v>
      </c>
      <c r="S262" s="6" t="str">
        <f>IF(O262="not eligible for chi-square test","not eligible for chi-square testing",IF(Q262&gt;=0.01,"test results not statistically significant",IF(M262&lt;=0,"test results statistically significant, minority NOT overrepresented in arrests",IF(M262&gt;0,"test results statistically significant, minority overrepresented in arrests"))))</f>
        <v>not eligible for chi-square testing</v>
      </c>
    </row>
    <row r="263" spans="1:19" x14ac:dyDescent="0.2">
      <c r="A263" s="6" t="s">
        <v>545</v>
      </c>
      <c r="B263" s="7" t="s">
        <v>546</v>
      </c>
      <c r="C263" s="8">
        <v>1055</v>
      </c>
      <c r="D263" s="3">
        <v>12</v>
      </c>
      <c r="E263" s="3">
        <v>1043</v>
      </c>
      <c r="F263" s="3">
        <v>94</v>
      </c>
      <c r="G263" s="3">
        <v>3</v>
      </c>
      <c r="H263" s="3">
        <v>91</v>
      </c>
      <c r="I263" s="9">
        <f>(C263/SUM(C263,F263))*SUM(D263,G263)</f>
        <v>13.77284595300261</v>
      </c>
      <c r="J263" s="9">
        <f>(C263/SUM(C263,F263))*SUM(E263,H263)</f>
        <v>1041.2271540469974</v>
      </c>
      <c r="K263" s="9">
        <f>(F263/SUM(C263,F263))*SUM(D263,G263)</f>
        <v>1.2271540469973889</v>
      </c>
      <c r="L263" s="9">
        <f>(F263/SUM(C263,F263))*SUM(E263,H263)</f>
        <v>92.772845953002602</v>
      </c>
      <c r="M263" s="9">
        <f>G263-K263</f>
        <v>1.7728459530026111</v>
      </c>
      <c r="N263" s="10">
        <f>100*(M263/K263)</f>
        <v>144.468085106383</v>
      </c>
      <c r="O263" s="4" t="str">
        <f>IF(AND(I263&gt;=5,J263&gt;=5,K263&gt;=5,L263&gt;=5),"eligible for chi-square test","not eligible for chi-square test")</f>
        <v>not eligible for chi-square test</v>
      </c>
      <c r="S263" s="6" t="str">
        <f>IF(O263="not eligible for chi-square test","not eligible for chi-square testing",IF(Q263&gt;=0.01,"test results not statistically significant",IF(M263&lt;=0,"test results statistically significant, minority NOT overrepresented in arrests",IF(M263&gt;0,"test results statistically significant, minority overrepresented in arrests"))))</f>
        <v>not eligible for chi-square testing</v>
      </c>
    </row>
    <row r="264" spans="1:19" x14ac:dyDescent="0.2">
      <c r="A264" s="6" t="s">
        <v>239</v>
      </c>
      <c r="B264" s="7" t="s">
        <v>240</v>
      </c>
      <c r="C264" s="8">
        <v>542</v>
      </c>
      <c r="D264" s="3">
        <v>13</v>
      </c>
      <c r="E264" s="3">
        <v>529</v>
      </c>
      <c r="F264" s="3">
        <v>148</v>
      </c>
      <c r="G264" s="3">
        <v>4</v>
      </c>
      <c r="H264" s="3">
        <v>144</v>
      </c>
      <c r="I264" s="9">
        <f>(C264/SUM(C264,F264))*SUM(D264,G264)</f>
        <v>13.353623188405797</v>
      </c>
      <c r="J264" s="9">
        <f>(C264/SUM(C264,F264))*SUM(E264,H264)</f>
        <v>528.64637681159422</v>
      </c>
      <c r="K264" s="9">
        <f>(F264/SUM(C264,F264))*SUM(D264,G264)</f>
        <v>3.6463768115942026</v>
      </c>
      <c r="L264" s="9">
        <f>(F264/SUM(C264,F264))*SUM(E264,H264)</f>
        <v>144.35362318840581</v>
      </c>
      <c r="M264" s="9">
        <f>G264-K264</f>
        <v>0.35362318840579743</v>
      </c>
      <c r="N264" s="10">
        <f>100*(M264/K264)</f>
        <v>9.6979332273450005</v>
      </c>
      <c r="O264" s="4" t="str">
        <f>IF(AND(I264&gt;=5,J264&gt;=5,K264&gt;=5,L264&gt;=5),"eligible for chi-square test","not eligible for chi-square test")</f>
        <v>not eligible for chi-square test</v>
      </c>
      <c r="S264" s="6" t="str">
        <f>IF(O264="not eligible for chi-square test","not eligible for chi-square testing",IF(Q264&gt;=0.01,"test results not statistically significant",IF(M264&lt;=0,"test results statistically significant, minority NOT overrepresented in arrests",IF(M264&gt;0,"test results statistically significant, minority overrepresented in arrests"))))</f>
        <v>not eligible for chi-square testing</v>
      </c>
    </row>
    <row r="265" spans="1:19" x14ac:dyDescent="0.2">
      <c r="A265" s="6" t="s">
        <v>387</v>
      </c>
      <c r="B265" s="7" t="s">
        <v>388</v>
      </c>
      <c r="C265" s="8">
        <v>781</v>
      </c>
      <c r="D265" s="3">
        <v>0</v>
      </c>
      <c r="E265" s="3">
        <v>781</v>
      </c>
      <c r="F265" s="3">
        <v>96</v>
      </c>
      <c r="G265" s="3">
        <v>0</v>
      </c>
      <c r="H265" s="3">
        <v>96</v>
      </c>
      <c r="I265" s="9">
        <f>(C265/SUM(C265,F265))*SUM(D265,G265)</f>
        <v>0</v>
      </c>
      <c r="J265" s="9">
        <f>(C265/SUM(C265,F265))*SUM(E265,H265)</f>
        <v>781</v>
      </c>
      <c r="K265" s="9">
        <f>(F265/SUM(C265,F265))*SUM(D265,G265)</f>
        <v>0</v>
      </c>
      <c r="L265" s="9">
        <f>(F265/SUM(C265,F265))*SUM(E265,H265)</f>
        <v>96</v>
      </c>
      <c r="M265" s="9">
        <f>G265-K265</f>
        <v>0</v>
      </c>
      <c r="N265" s="10" t="e">
        <f>100*(M265/K265)</f>
        <v>#DIV/0!</v>
      </c>
      <c r="O265" s="4" t="str">
        <f>IF(AND(I265&gt;=5,J265&gt;=5,K265&gt;=5,L265&gt;=5),"eligible for chi-square test","not eligible for chi-square test")</f>
        <v>not eligible for chi-square test</v>
      </c>
      <c r="S265" s="6" t="str">
        <f>IF(O265="not eligible for chi-square test","not eligible for chi-square testing",IF(Q265&gt;=0.01,"test results not statistically significant",IF(M265&lt;=0,"test results statistically significant, minority NOT overrepresented in arrests",IF(M265&gt;0,"test results statistically significant, minority overrepresented in arrests"))))</f>
        <v>not eligible for chi-square testing</v>
      </c>
    </row>
    <row r="266" spans="1:19" x14ac:dyDescent="0.2">
      <c r="A266" s="6" t="s">
        <v>285</v>
      </c>
      <c r="B266" s="7" t="s">
        <v>286</v>
      </c>
      <c r="C266" s="8">
        <v>40</v>
      </c>
      <c r="D266" s="3">
        <v>2</v>
      </c>
      <c r="E266" s="3">
        <v>38</v>
      </c>
      <c r="F266" s="3">
        <v>5</v>
      </c>
      <c r="G266" s="3">
        <v>0</v>
      </c>
      <c r="H266" s="3">
        <v>5</v>
      </c>
      <c r="I266" s="9">
        <f>(C266/SUM(C266,F266))*SUM(D266,G266)</f>
        <v>1.7777777777777777</v>
      </c>
      <c r="J266" s="9">
        <f>(C266/SUM(C266,F266))*SUM(E266,H266)</f>
        <v>38.222222222222221</v>
      </c>
      <c r="K266" s="9">
        <f>(F266/SUM(C266,F266))*SUM(D266,G266)</f>
        <v>0.22222222222222221</v>
      </c>
      <c r="L266" s="9">
        <f>(F266/SUM(C266,F266))*SUM(E266,H266)</f>
        <v>4.7777777777777777</v>
      </c>
      <c r="M266" s="9">
        <f>G266-K266</f>
        <v>-0.22222222222222221</v>
      </c>
      <c r="N266" s="10">
        <f>100*(M266/K266)</f>
        <v>-100</v>
      </c>
      <c r="O266" s="4" t="str">
        <f>IF(AND(I266&gt;=5,J266&gt;=5,K266&gt;=5,L266&gt;=5),"eligible for chi-square test","not eligible for chi-square test")</f>
        <v>not eligible for chi-square test</v>
      </c>
      <c r="S266" s="6" t="str">
        <f>IF(O266="not eligible for chi-square test","not eligible for chi-square testing",IF(Q266&gt;=0.01,"test results not statistically significant",IF(M266&lt;=0,"test results statistically significant, minority NOT overrepresented in arrests",IF(M266&gt;0,"test results statistically significant, minority overrepresented in arrests"))))</f>
        <v>not eligible for chi-square testing</v>
      </c>
    </row>
    <row r="267" spans="1:19" x14ac:dyDescent="0.2">
      <c r="A267" s="6" t="s">
        <v>547</v>
      </c>
      <c r="B267" s="7" t="s">
        <v>548</v>
      </c>
      <c r="C267" s="8">
        <v>2713</v>
      </c>
      <c r="D267" s="3">
        <v>5</v>
      </c>
      <c r="E267" s="3">
        <v>2708</v>
      </c>
      <c r="F267" s="3">
        <v>76</v>
      </c>
      <c r="G267" s="3">
        <v>1</v>
      </c>
      <c r="H267" s="3">
        <v>75</v>
      </c>
      <c r="I267" s="9">
        <f>(C267/SUM(C267,F267))*SUM(D267,G267)</f>
        <v>5.8365005378271784</v>
      </c>
      <c r="J267" s="9">
        <f>(C267/SUM(C267,F267))*SUM(E267,H267)</f>
        <v>2707.1634994621727</v>
      </c>
      <c r="K267" s="9">
        <f>(F267/SUM(C267,F267))*SUM(D267,G267)</f>
        <v>0.1634994621728218</v>
      </c>
      <c r="L267" s="9">
        <f>(F267/SUM(C267,F267))*SUM(E267,H267)</f>
        <v>75.836500537827177</v>
      </c>
      <c r="M267" s="9">
        <f>G267-K267</f>
        <v>0.83650053782717815</v>
      </c>
      <c r="N267" s="10">
        <f>100*(M267/K267)</f>
        <v>511.62280701754383</v>
      </c>
      <c r="O267" s="4" t="str">
        <f>IF(AND(I267&gt;=5,J267&gt;=5,K267&gt;=5,L267&gt;=5),"eligible for chi-square test","not eligible for chi-square test")</f>
        <v>not eligible for chi-square test</v>
      </c>
      <c r="S267" s="6" t="str">
        <f>IF(O267="not eligible for chi-square test","not eligible for chi-square testing",IF(Q267&gt;=0.01,"test results not statistically significant",IF(M267&lt;=0,"test results statistically significant, minority NOT overrepresented in arrests",IF(M267&gt;0,"test results statistically significant, minority overrepresented in arrests"))))</f>
        <v>not eligible for chi-square testing</v>
      </c>
    </row>
    <row r="268" spans="1:19" x14ac:dyDescent="0.2">
      <c r="A268" s="6" t="s">
        <v>549</v>
      </c>
      <c r="B268" s="7" t="s">
        <v>550</v>
      </c>
      <c r="C268" s="8">
        <v>5</v>
      </c>
      <c r="D268" s="3">
        <v>0</v>
      </c>
      <c r="E268" s="3">
        <v>5</v>
      </c>
      <c r="F268" s="3">
        <v>0</v>
      </c>
      <c r="G268" s="3">
        <v>0</v>
      </c>
      <c r="H268" s="3">
        <v>0</v>
      </c>
      <c r="I268" s="9">
        <f>(C268/SUM(C268,F268))*SUM(D268,G268)</f>
        <v>0</v>
      </c>
      <c r="J268" s="9">
        <f>(C268/SUM(C268,F268))*SUM(E268,H268)</f>
        <v>5</v>
      </c>
      <c r="K268" s="9">
        <f>(F268/SUM(C268,F268))*SUM(D268,G268)</f>
        <v>0</v>
      </c>
      <c r="L268" s="9">
        <f>(F268/SUM(C268,F268))*SUM(E268,H268)</f>
        <v>0</v>
      </c>
      <c r="M268" s="9">
        <f>G268-K268</f>
        <v>0</v>
      </c>
      <c r="N268" s="10" t="e">
        <f>100*(M268/K268)</f>
        <v>#DIV/0!</v>
      </c>
      <c r="O268" s="4" t="str">
        <f>IF(AND(I268&gt;=5,J268&gt;=5,K268&gt;=5,L268&gt;=5),"eligible for chi-square test","not eligible for chi-square test")</f>
        <v>not eligible for chi-square test</v>
      </c>
      <c r="S268" s="6" t="str">
        <f>IF(O268="not eligible for chi-square test","not eligible for chi-square testing",IF(Q268&gt;=0.01,"test results not statistically significant",IF(M268&lt;=0,"test results statistically significant, minority NOT overrepresented in arrests",IF(M268&gt;0,"test results statistically significant, minority overrepresented in arrests"))))</f>
        <v>not eligible for chi-square testing</v>
      </c>
    </row>
    <row r="269" spans="1:19" x14ac:dyDescent="0.2">
      <c r="A269" s="6" t="s">
        <v>141</v>
      </c>
      <c r="B269" s="7" t="s">
        <v>142</v>
      </c>
      <c r="C269" s="8">
        <v>333</v>
      </c>
      <c r="D269" s="3">
        <v>0</v>
      </c>
      <c r="E269" s="3">
        <v>333</v>
      </c>
      <c r="F269" s="3">
        <v>44</v>
      </c>
      <c r="G269" s="3">
        <v>0</v>
      </c>
      <c r="H269" s="3">
        <v>44</v>
      </c>
      <c r="I269" s="9">
        <f>(C269/SUM(C269,F269))*SUM(D269,G269)</f>
        <v>0</v>
      </c>
      <c r="J269" s="9">
        <f>(C269/SUM(C269,F269))*SUM(E269,H269)</f>
        <v>333</v>
      </c>
      <c r="K269" s="9">
        <f>(F269/SUM(C269,F269))*SUM(D269,G269)</f>
        <v>0</v>
      </c>
      <c r="L269" s="9">
        <f>(F269/SUM(C269,F269))*SUM(E269,H269)</f>
        <v>44</v>
      </c>
      <c r="M269" s="9">
        <f>G269-K269</f>
        <v>0</v>
      </c>
      <c r="N269" s="10" t="e">
        <f>100*(M269/K269)</f>
        <v>#DIV/0!</v>
      </c>
      <c r="O269" s="4" t="str">
        <f>IF(AND(I269&gt;=5,J269&gt;=5,K269&gt;=5,L269&gt;=5),"eligible for chi-square test","not eligible for chi-square test")</f>
        <v>not eligible for chi-square test</v>
      </c>
      <c r="S269" s="6" t="str">
        <f>IF(O269="not eligible for chi-square test","not eligible for chi-square testing",IF(Q269&gt;=0.01,"test results not statistically significant",IF(M269&lt;=0,"test results statistically significant, minority NOT overrepresented in arrests",IF(M269&gt;0,"test results statistically significant, minority overrepresented in arrests"))))</f>
        <v>not eligible for chi-square testing</v>
      </c>
    </row>
    <row r="270" spans="1:19" x14ac:dyDescent="0.2">
      <c r="A270" s="6" t="s">
        <v>377</v>
      </c>
      <c r="B270" s="7" t="s">
        <v>378</v>
      </c>
      <c r="C270" s="8">
        <v>970</v>
      </c>
      <c r="D270" s="3">
        <v>15</v>
      </c>
      <c r="E270" s="3">
        <v>955</v>
      </c>
      <c r="F270" s="3">
        <v>102</v>
      </c>
      <c r="G270" s="3">
        <v>0</v>
      </c>
      <c r="H270" s="3">
        <v>102</v>
      </c>
      <c r="I270" s="9">
        <f>(C270/SUM(C270,F270))*SUM(D270,G270)</f>
        <v>13.57276119402985</v>
      </c>
      <c r="J270" s="9">
        <f>(C270/SUM(C270,F270))*SUM(E270,H270)</f>
        <v>956.42723880597009</v>
      </c>
      <c r="K270" s="9">
        <f>(F270/SUM(C270,F270))*SUM(D270,G270)</f>
        <v>1.4272388059701493</v>
      </c>
      <c r="L270" s="9">
        <f>(F270/SUM(C270,F270))*SUM(E270,H270)</f>
        <v>100.57276119402985</v>
      </c>
      <c r="M270" s="9">
        <f>G270-K270</f>
        <v>-1.4272388059701493</v>
      </c>
      <c r="N270" s="10">
        <f>100*(M270/K270)</f>
        <v>-100</v>
      </c>
      <c r="O270" s="4" t="str">
        <f>IF(AND(I270&gt;=5,J270&gt;=5,K270&gt;=5,L270&gt;=5),"eligible for chi-square test","not eligible for chi-square test")</f>
        <v>not eligible for chi-square test</v>
      </c>
      <c r="S270" s="6" t="str">
        <f>IF(O270="not eligible for chi-square test","not eligible for chi-square testing",IF(Q270&gt;=0.01,"test results not statistically significant",IF(M270&lt;=0,"test results statistically significant, minority NOT overrepresented in arrests",IF(M270&gt;0,"test results statistically significant, minority overrepresented in arrests"))))</f>
        <v>not eligible for chi-square testing</v>
      </c>
    </row>
    <row r="271" spans="1:19" x14ac:dyDescent="0.2">
      <c r="A271" s="6" t="s">
        <v>553</v>
      </c>
      <c r="B271" s="7" t="s">
        <v>554</v>
      </c>
      <c r="C271" s="8">
        <v>0</v>
      </c>
      <c r="D271" s="3">
        <v>0</v>
      </c>
      <c r="E271" s="3">
        <v>0</v>
      </c>
      <c r="F271" s="3">
        <v>0</v>
      </c>
      <c r="G271" s="3">
        <v>0</v>
      </c>
      <c r="H271" s="3">
        <v>0</v>
      </c>
      <c r="I271" s="9" t="e">
        <f>(C271/SUM(C271,F271))*SUM(D271,G271)</f>
        <v>#DIV/0!</v>
      </c>
      <c r="J271" s="9" t="e">
        <f>(C271/SUM(C271,F271))*SUM(E271,H271)</f>
        <v>#DIV/0!</v>
      </c>
      <c r="K271" s="9" t="e">
        <f>(F271/SUM(C271,F271))*SUM(D271,G271)</f>
        <v>#DIV/0!</v>
      </c>
      <c r="L271" s="9" t="e">
        <f>(F271/SUM(C271,F271))*SUM(E271,H271)</f>
        <v>#DIV/0!</v>
      </c>
      <c r="M271" s="9" t="e">
        <f>G271-K271</f>
        <v>#DIV/0!</v>
      </c>
      <c r="N271" s="10" t="e">
        <f>100*(M271/K271)</f>
        <v>#DIV/0!</v>
      </c>
      <c r="O271" s="4" t="e">
        <f>IF(AND(I271&gt;=5,J271&gt;=5,K271&gt;=5,L271&gt;=5),"eligible for chi-square test","not eligible for chi-square test")</f>
        <v>#DIV/0!</v>
      </c>
      <c r="S271" s="6" t="e">
        <f>IF(O271="not eligible for chi-square test","not eligible for chi-square testing",IF(Q271&gt;=0.01,"test results not statistically significant",IF(M271&lt;=0,"test results statistically significant, minority NOT overrepresented in arrests",IF(M271&gt;0,"test results statistically significant, minority overrepresented in arrests"))))</f>
        <v>#DIV/0!</v>
      </c>
    </row>
    <row r="272" spans="1:19" x14ac:dyDescent="0.2">
      <c r="A272" s="6" t="s">
        <v>399</v>
      </c>
      <c r="B272" s="7" t="s">
        <v>400</v>
      </c>
      <c r="C272" s="8">
        <v>246</v>
      </c>
      <c r="D272" s="3">
        <v>0</v>
      </c>
      <c r="E272" s="3">
        <v>246</v>
      </c>
      <c r="F272" s="3">
        <v>22</v>
      </c>
      <c r="G272" s="3">
        <v>0</v>
      </c>
      <c r="H272" s="3">
        <v>22</v>
      </c>
      <c r="I272" s="9">
        <f>(C272/SUM(C272,F272))*SUM(D272,G272)</f>
        <v>0</v>
      </c>
      <c r="J272" s="9">
        <f>(C272/SUM(C272,F272))*SUM(E272,H272)</f>
        <v>246</v>
      </c>
      <c r="K272" s="9">
        <f>(F272/SUM(C272,F272))*SUM(D272,G272)</f>
        <v>0</v>
      </c>
      <c r="L272" s="9">
        <f>(F272/SUM(C272,F272))*SUM(E272,H272)</f>
        <v>22</v>
      </c>
      <c r="M272" s="9">
        <f>G272-K272</f>
        <v>0</v>
      </c>
      <c r="N272" s="10" t="e">
        <f>100*(M272/K272)</f>
        <v>#DIV/0!</v>
      </c>
      <c r="O272" s="4" t="str">
        <f>IF(AND(I272&gt;=5,J272&gt;=5,K272&gt;=5,L272&gt;=5),"eligible for chi-square test","not eligible for chi-square test")</f>
        <v>not eligible for chi-square test</v>
      </c>
      <c r="S272" s="6" t="str">
        <f>IF(O272="not eligible for chi-square test","not eligible for chi-square testing",IF(Q272&gt;=0.01,"test results not statistically significant",IF(M272&lt;=0,"test results statistically significant, minority NOT overrepresented in arrests",IF(M272&gt;0,"test results statistically significant, minority overrepresented in arrests"))))</f>
        <v>not eligible for chi-square testing</v>
      </c>
    </row>
    <row r="273" spans="1:19" x14ac:dyDescent="0.2">
      <c r="A273" s="6" t="s">
        <v>401</v>
      </c>
      <c r="B273" s="7" t="s">
        <v>402</v>
      </c>
      <c r="C273" s="8">
        <v>369</v>
      </c>
      <c r="D273" s="3">
        <v>0</v>
      </c>
      <c r="E273" s="3">
        <v>369</v>
      </c>
      <c r="F273" s="3">
        <v>144</v>
      </c>
      <c r="G273" s="3">
        <v>1</v>
      </c>
      <c r="H273" s="3">
        <v>143</v>
      </c>
      <c r="I273" s="9">
        <f>(C273/SUM(C273,F273))*SUM(D273,G273)</f>
        <v>0.7192982456140351</v>
      </c>
      <c r="J273" s="9">
        <f>(C273/SUM(C273,F273))*SUM(E273,H273)</f>
        <v>368.28070175438597</v>
      </c>
      <c r="K273" s="9">
        <f>(F273/SUM(C273,F273))*SUM(D273,G273)</f>
        <v>0.2807017543859649</v>
      </c>
      <c r="L273" s="9">
        <f>(F273/SUM(C273,F273))*SUM(E273,H273)</f>
        <v>143.71929824561403</v>
      </c>
      <c r="M273" s="9">
        <f>G273-K273</f>
        <v>0.7192982456140351</v>
      </c>
      <c r="N273" s="10">
        <f>100*(M273/K273)</f>
        <v>256.25</v>
      </c>
      <c r="O273" s="4" t="str">
        <f>IF(AND(I273&gt;=5,J273&gt;=5,K273&gt;=5,L273&gt;=5),"eligible for chi-square test","not eligible for chi-square test")</f>
        <v>not eligible for chi-square test</v>
      </c>
      <c r="S273" s="6" t="str">
        <f>IF(O273="not eligible for chi-square test","not eligible for chi-square testing",IF(Q273&gt;=0.01,"test results not statistically significant",IF(M273&lt;=0,"test results statistically significant, minority NOT overrepresented in arrests",IF(M273&gt;0,"test results statistically significant, minority overrepresented in arrests"))))</f>
        <v>not eligible for chi-square testing</v>
      </c>
    </row>
    <row r="274" spans="1:19" x14ac:dyDescent="0.2">
      <c r="A274" s="6" t="s">
        <v>105</v>
      </c>
      <c r="B274" s="7" t="s">
        <v>106</v>
      </c>
      <c r="C274" s="8">
        <v>955</v>
      </c>
      <c r="D274" s="3">
        <v>15</v>
      </c>
      <c r="E274" s="3">
        <v>940</v>
      </c>
      <c r="F274" s="3">
        <v>57</v>
      </c>
      <c r="G274" s="3">
        <v>1</v>
      </c>
      <c r="H274" s="3">
        <v>56</v>
      </c>
      <c r="I274" s="9">
        <f>(C274/SUM(C274,F274))*SUM(D274,G274)</f>
        <v>15.098814229249012</v>
      </c>
      <c r="J274" s="9">
        <f>(C274/SUM(C274,F274))*SUM(E274,H274)</f>
        <v>939.901185770751</v>
      </c>
      <c r="K274" s="9">
        <f>(F274/SUM(C274,F274))*SUM(D274,G274)</f>
        <v>0.90118577075098816</v>
      </c>
      <c r="L274" s="9">
        <f>(F274/SUM(C274,F274))*SUM(E274,H274)</f>
        <v>56.098814229249015</v>
      </c>
      <c r="M274" s="9">
        <f>G274-K274</f>
        <v>9.8814229249011842E-2</v>
      </c>
      <c r="N274" s="10">
        <f>100*(M274/K274)</f>
        <v>10.964912280701752</v>
      </c>
      <c r="O274" s="4" t="str">
        <f>IF(AND(I274&gt;=5,J274&gt;=5,K274&gt;=5,L274&gt;=5),"eligible for chi-square test","not eligible for chi-square test")</f>
        <v>not eligible for chi-square test</v>
      </c>
      <c r="S274" s="6" t="str">
        <f>IF(O274="not eligible for chi-square test","not eligible for chi-square testing",IF(Q274&gt;=0.01,"test results not statistically significant",IF(M274&lt;=0,"test results statistically significant, minority NOT overrepresented in arrests",IF(M274&gt;0,"test results statistically significant, minority overrepresented in arrests"))))</f>
        <v>not eligible for chi-square testing</v>
      </c>
    </row>
    <row r="275" spans="1:19" x14ac:dyDescent="0.2">
      <c r="A275" s="6" t="s">
        <v>403</v>
      </c>
      <c r="B275" s="7" t="s">
        <v>404</v>
      </c>
      <c r="C275" s="8">
        <v>1638</v>
      </c>
      <c r="D275" s="3">
        <v>38</v>
      </c>
      <c r="E275" s="3">
        <v>1600</v>
      </c>
      <c r="F275" s="3">
        <v>19</v>
      </c>
      <c r="G275" s="3">
        <v>0</v>
      </c>
      <c r="H275" s="3">
        <v>19</v>
      </c>
      <c r="I275" s="9">
        <f>(C275/SUM(C275,F275))*SUM(D275,G275)</f>
        <v>37.564272782136392</v>
      </c>
      <c r="J275" s="9">
        <f>(C275/SUM(C275,F275))*SUM(E275,H275)</f>
        <v>1600.4357272178636</v>
      </c>
      <c r="K275" s="9">
        <f>(F275/SUM(C275,F275))*SUM(D275,G275)</f>
        <v>0.43572721786360891</v>
      </c>
      <c r="L275" s="9">
        <f>(F275/SUM(C275,F275))*SUM(E275,H275)</f>
        <v>18.564272782136392</v>
      </c>
      <c r="M275" s="9">
        <f>G275-K275</f>
        <v>-0.43572721786360891</v>
      </c>
      <c r="N275" s="10">
        <f>100*(M275/K275)</f>
        <v>-100</v>
      </c>
      <c r="O275" s="4" t="str">
        <f>IF(AND(I275&gt;=5,J275&gt;=5,K275&gt;=5,L275&gt;=5),"eligible for chi-square test","not eligible for chi-square test")</f>
        <v>not eligible for chi-square test</v>
      </c>
      <c r="S275" s="6" t="str">
        <f>IF(O275="not eligible for chi-square test","not eligible for chi-square testing",IF(Q275&gt;=0.01,"test results not statistically significant",IF(M275&lt;=0,"test results statistically significant, minority NOT overrepresented in arrests",IF(M275&gt;0,"test results statistically significant, minority overrepresented in arrests"))))</f>
        <v>not eligible for chi-square testing</v>
      </c>
    </row>
    <row r="276" spans="1:19" x14ac:dyDescent="0.2">
      <c r="A276" s="6" t="s">
        <v>359</v>
      </c>
      <c r="B276" s="7" t="s">
        <v>360</v>
      </c>
      <c r="C276" s="8">
        <v>211</v>
      </c>
      <c r="D276" s="3">
        <v>3</v>
      </c>
      <c r="E276" s="3">
        <v>208</v>
      </c>
      <c r="F276" s="3">
        <v>49</v>
      </c>
      <c r="G276" s="3">
        <v>1</v>
      </c>
      <c r="H276" s="3">
        <v>48</v>
      </c>
      <c r="I276" s="9">
        <f>(C276/SUM(C276,F276))*SUM(D276,G276)</f>
        <v>3.2461538461538462</v>
      </c>
      <c r="J276" s="9">
        <f>(C276/SUM(C276,F276))*SUM(E276,H276)</f>
        <v>207.75384615384615</v>
      </c>
      <c r="K276" s="9">
        <f>(F276/SUM(C276,F276))*SUM(D276,G276)</f>
        <v>0.75384615384615383</v>
      </c>
      <c r="L276" s="9">
        <f>(F276/SUM(C276,F276))*SUM(E276,H276)</f>
        <v>48.246153846153845</v>
      </c>
      <c r="M276" s="9">
        <f>G276-K276</f>
        <v>0.24615384615384617</v>
      </c>
      <c r="N276" s="10">
        <f>100*(M276/K276)</f>
        <v>32.653061224489797</v>
      </c>
      <c r="O276" s="4" t="str">
        <f>IF(AND(I276&gt;=5,J276&gt;=5,K276&gt;=5,L276&gt;=5),"eligible for chi-square test","not eligible for chi-square test")</f>
        <v>not eligible for chi-square test</v>
      </c>
      <c r="S276" s="6" t="str">
        <f>IF(O276="not eligible for chi-square test","not eligible for chi-square testing",IF(Q276&gt;=0.01,"test results not statistically significant",IF(M276&lt;=0,"test results statistically significant, minority NOT overrepresented in arrests",IF(M276&gt;0,"test results statistically significant, minority overrepresented in arrests"))))</f>
        <v>not eligible for chi-square testing</v>
      </c>
    </row>
    <row r="277" spans="1:19" x14ac:dyDescent="0.2">
      <c r="A277" s="6" t="s">
        <v>483</v>
      </c>
      <c r="B277" s="7" t="s">
        <v>484</v>
      </c>
      <c r="C277" s="8">
        <v>22</v>
      </c>
      <c r="D277" s="3">
        <v>0</v>
      </c>
      <c r="E277" s="3">
        <v>22</v>
      </c>
      <c r="F277" s="3">
        <v>5</v>
      </c>
      <c r="G277" s="3">
        <v>0</v>
      </c>
      <c r="H277" s="3">
        <v>5</v>
      </c>
      <c r="I277" s="9">
        <f>(C277/SUM(C277,F277))*SUM(D277,G277)</f>
        <v>0</v>
      </c>
      <c r="J277" s="9">
        <f>(C277/SUM(C277,F277))*SUM(E277,H277)</f>
        <v>22</v>
      </c>
      <c r="K277" s="9">
        <f>(F277/SUM(C277,F277))*SUM(D277,G277)</f>
        <v>0</v>
      </c>
      <c r="L277" s="9">
        <f>(F277/SUM(C277,F277))*SUM(E277,H277)</f>
        <v>5</v>
      </c>
      <c r="M277" s="9">
        <f>G277-K277</f>
        <v>0</v>
      </c>
      <c r="N277" s="10" t="e">
        <f>100*(M277/K277)</f>
        <v>#DIV/0!</v>
      </c>
      <c r="O277" s="4" t="str">
        <f>IF(AND(I277&gt;=5,J277&gt;=5,K277&gt;=5,L277&gt;=5),"eligible for chi-square test","not eligible for chi-square test")</f>
        <v>not eligible for chi-square test</v>
      </c>
      <c r="S277" s="6" t="str">
        <f>IF(O277="not eligible for chi-square test","not eligible for chi-square testing",IF(Q277&gt;=0.01,"test results not statistically significant",IF(M277&lt;=0,"test results statistically significant, minority NOT overrepresented in arrests",IF(M277&gt;0,"test results statistically significant, minority overrepresented in arrests"))))</f>
        <v>not eligible for chi-square testing</v>
      </c>
    </row>
    <row r="278" spans="1:19" x14ac:dyDescent="0.2">
      <c r="A278" s="6" t="s">
        <v>571</v>
      </c>
      <c r="B278" s="7" t="s">
        <v>572</v>
      </c>
      <c r="C278" s="8">
        <v>124</v>
      </c>
      <c r="D278" s="3">
        <v>1</v>
      </c>
      <c r="E278" s="3">
        <v>123</v>
      </c>
      <c r="F278" s="3">
        <v>12</v>
      </c>
      <c r="G278" s="3">
        <v>1</v>
      </c>
      <c r="H278" s="3">
        <v>11</v>
      </c>
      <c r="I278" s="9">
        <f>(C278/SUM(C278,F278))*SUM(D278,G278)</f>
        <v>1.8235294117647058</v>
      </c>
      <c r="J278" s="9">
        <f>(C278/SUM(C278,F278))*SUM(E278,H278)</f>
        <v>122.17647058823529</v>
      </c>
      <c r="K278" s="9">
        <f>(F278/SUM(C278,F278))*SUM(D278,G278)</f>
        <v>0.17647058823529413</v>
      </c>
      <c r="L278" s="9">
        <f>(F278/SUM(C278,F278))*SUM(E278,H278)</f>
        <v>11.823529411764707</v>
      </c>
      <c r="M278" s="9">
        <f>G278-K278</f>
        <v>0.82352941176470584</v>
      </c>
      <c r="N278" s="10">
        <f>100*(M278/K278)</f>
        <v>466.66666666666663</v>
      </c>
      <c r="O278" s="4" t="str">
        <f>IF(AND(I278&gt;=5,J278&gt;=5,K278&gt;=5,L278&gt;=5),"eligible for chi-square test","not eligible for chi-square test")</f>
        <v>not eligible for chi-square test</v>
      </c>
      <c r="S278" s="6" t="str">
        <f>IF(O278="not eligible for chi-square test","not eligible for chi-square testing",IF(Q278&gt;=0.01,"test results not statistically significant",IF(M278&lt;=0,"test results statistically significant, minority NOT overrepresented in arrests",IF(M278&gt;0,"test results statistically significant, minority overrepresented in arrests"))))</f>
        <v>not eligible for chi-square testing</v>
      </c>
    </row>
    <row r="279" spans="1:19" x14ac:dyDescent="0.2">
      <c r="A279" s="6" t="s">
        <v>15</v>
      </c>
      <c r="B279" s="7" t="s">
        <v>16</v>
      </c>
      <c r="C279" s="8">
        <v>543</v>
      </c>
      <c r="D279" s="3">
        <v>8</v>
      </c>
      <c r="E279" s="3">
        <v>535</v>
      </c>
      <c r="F279" s="3">
        <v>49</v>
      </c>
      <c r="G279" s="3">
        <v>0</v>
      </c>
      <c r="H279" s="3">
        <v>49</v>
      </c>
      <c r="I279" s="9">
        <f>(C279/SUM(C279,F279))*SUM(D279,G279)</f>
        <v>7.3378378378378377</v>
      </c>
      <c r="J279" s="9">
        <f>(C279/SUM(C279,F279))*SUM(E279,H279)</f>
        <v>535.66216216216219</v>
      </c>
      <c r="K279" s="9">
        <f>(F279/SUM(C279,F279))*SUM(D279,G279)</f>
        <v>0.66216216216216217</v>
      </c>
      <c r="L279" s="9">
        <f>(F279/SUM(C279,F279))*SUM(E279,H279)</f>
        <v>48.337837837837839</v>
      </c>
      <c r="M279" s="9">
        <f>G279-K279</f>
        <v>-0.66216216216216217</v>
      </c>
      <c r="N279" s="10">
        <f>100*(M279/K279)</f>
        <v>-100</v>
      </c>
      <c r="O279" s="4" t="str">
        <f>IF(AND(I279&gt;=5,J279&gt;=5,K279&gt;=5,L279&gt;=5),"eligible for chi-square test","not eligible for chi-square test")</f>
        <v>not eligible for chi-square test</v>
      </c>
      <c r="S279" s="6" t="str">
        <f>IF(O279="not eligible for chi-square test","not eligible for chi-square testing",IF(Q279&gt;=0.01,"test results not statistically significant",IF(M279&lt;=0,"test results statistically significant, minority NOT overrepresented in arrests",IF(M279&gt;0,"test results statistically significant, minority overrepresented in arrests"))))</f>
        <v>not eligible for chi-square testing</v>
      </c>
    </row>
    <row r="280" spans="1:19" x14ac:dyDescent="0.2">
      <c r="A280" s="6" t="s">
        <v>437</v>
      </c>
      <c r="B280" s="7" t="s">
        <v>438</v>
      </c>
      <c r="C280" s="8">
        <v>6</v>
      </c>
      <c r="D280" s="3">
        <v>0</v>
      </c>
      <c r="E280" s="3">
        <v>6</v>
      </c>
      <c r="F280" s="3">
        <v>0</v>
      </c>
      <c r="G280" s="3">
        <v>0</v>
      </c>
      <c r="H280" s="3">
        <v>0</v>
      </c>
      <c r="I280" s="9">
        <f>(C280/SUM(C280,F280))*SUM(D280,G280)</f>
        <v>0</v>
      </c>
      <c r="J280" s="9">
        <f>(C280/SUM(C280,F280))*SUM(E280,H280)</f>
        <v>6</v>
      </c>
      <c r="K280" s="9">
        <f>(F280/SUM(C280,F280))*SUM(D280,G280)</f>
        <v>0</v>
      </c>
      <c r="L280" s="9">
        <f>(F280/SUM(C280,F280))*SUM(E280,H280)</f>
        <v>0</v>
      </c>
      <c r="M280" s="9">
        <f>G280-K280</f>
        <v>0</v>
      </c>
      <c r="N280" s="10" t="e">
        <f>100*(M280/K280)</f>
        <v>#DIV/0!</v>
      </c>
      <c r="O280" s="4" t="str">
        <f>IF(AND(I280&gt;=5,J280&gt;=5,K280&gt;=5,L280&gt;=5),"eligible for chi-square test","not eligible for chi-square test")</f>
        <v>not eligible for chi-square test</v>
      </c>
      <c r="S280" s="6" t="str">
        <f>IF(O280="not eligible for chi-square test","not eligible for chi-square testing",IF(Q280&gt;=0.01,"test results not statistically significant",IF(M280&lt;=0,"test results statistically significant, minority NOT overrepresented in arrests",IF(M280&gt;0,"test results statistically significant, minority overrepresented in arrests"))))</f>
        <v>not eligible for chi-square testing</v>
      </c>
    </row>
    <row r="281" spans="1:19" x14ac:dyDescent="0.2">
      <c r="A281" s="6" t="s">
        <v>569</v>
      </c>
      <c r="B281" s="7" t="s">
        <v>570</v>
      </c>
      <c r="C281" s="8">
        <v>713</v>
      </c>
      <c r="D281" s="3">
        <v>3</v>
      </c>
      <c r="E281" s="3">
        <v>710</v>
      </c>
      <c r="F281" s="3">
        <v>86</v>
      </c>
      <c r="G281" s="3">
        <v>1</v>
      </c>
      <c r="H281" s="3">
        <v>85</v>
      </c>
      <c r="I281" s="9">
        <f>(C281/SUM(C281,F281))*SUM(D281,G281)</f>
        <v>3.5694618272841052</v>
      </c>
      <c r="J281" s="9">
        <f>(C281/SUM(C281,F281))*SUM(E281,H281)</f>
        <v>709.43053817271596</v>
      </c>
      <c r="K281" s="9">
        <f>(F281/SUM(C281,F281))*SUM(D281,G281)</f>
        <v>0.4305381727158949</v>
      </c>
      <c r="L281" s="9">
        <f>(F281/SUM(C281,F281))*SUM(E281,H281)</f>
        <v>85.569461827284115</v>
      </c>
      <c r="M281" s="9">
        <f>G281-K281</f>
        <v>0.5694618272841051</v>
      </c>
      <c r="N281" s="10">
        <f>100*(M281/K281)</f>
        <v>132.26744186046511</v>
      </c>
      <c r="O281" s="4" t="str">
        <f>IF(AND(I281&gt;=5,J281&gt;=5,K281&gt;=5,L281&gt;=5),"eligible for chi-square test","not eligible for chi-square test")</f>
        <v>not eligible for chi-square test</v>
      </c>
      <c r="S281" s="6" t="str">
        <f>IF(O281="not eligible for chi-square test","not eligible for chi-square testing",IF(Q281&gt;=0.01,"test results not statistically significant",IF(M281&lt;=0,"test results statistically significant, minority NOT overrepresented in arrests",IF(M281&gt;0,"test results statistically significant, minority overrepresented in arrests"))))</f>
        <v>not eligible for chi-square testing</v>
      </c>
    </row>
    <row r="282" spans="1:19" x14ac:dyDescent="0.2">
      <c r="A282" s="6" t="s">
        <v>223</v>
      </c>
      <c r="B282" s="7" t="s">
        <v>224</v>
      </c>
      <c r="C282" s="8">
        <v>79</v>
      </c>
      <c r="D282" s="3">
        <v>0</v>
      </c>
      <c r="E282" s="3">
        <v>79</v>
      </c>
      <c r="F282" s="3">
        <v>7</v>
      </c>
      <c r="G282" s="3">
        <v>0</v>
      </c>
      <c r="H282" s="3">
        <v>7</v>
      </c>
      <c r="I282" s="9">
        <f>(C282/SUM(C282,F282))*SUM(D282,G282)</f>
        <v>0</v>
      </c>
      <c r="J282" s="9">
        <f>(C282/SUM(C282,F282))*SUM(E282,H282)</f>
        <v>79</v>
      </c>
      <c r="K282" s="9">
        <f>(F282/SUM(C282,F282))*SUM(D282,G282)</f>
        <v>0</v>
      </c>
      <c r="L282" s="9">
        <f>(F282/SUM(C282,F282))*SUM(E282,H282)</f>
        <v>7.0000000000000009</v>
      </c>
      <c r="M282" s="9">
        <f>G282-K282</f>
        <v>0</v>
      </c>
      <c r="N282" s="10" t="e">
        <f>100*(M282/K282)</f>
        <v>#DIV/0!</v>
      </c>
      <c r="O282" s="4" t="str">
        <f>IF(AND(I282&gt;=5,J282&gt;=5,K282&gt;=5,L282&gt;=5),"eligible for chi-square test","not eligible for chi-square test")</f>
        <v>not eligible for chi-square test</v>
      </c>
      <c r="S282" s="6" t="str">
        <f>IF(O282="not eligible for chi-square test","not eligible for chi-square testing",IF(Q282&gt;=0.01,"test results not statistically significant",IF(M282&lt;=0,"test results statistically significant, minority NOT overrepresented in arrests",IF(M282&gt;0,"test results statistically significant, minority overrepresented in arrests"))))</f>
        <v>not eligible for chi-square testing</v>
      </c>
    </row>
    <row r="283" spans="1:19" x14ac:dyDescent="0.2">
      <c r="A283" s="6" t="s">
        <v>113</v>
      </c>
      <c r="B283" s="7" t="s">
        <v>114</v>
      </c>
      <c r="C283" s="8">
        <v>2689</v>
      </c>
      <c r="D283" s="3">
        <v>0</v>
      </c>
      <c r="E283" s="3">
        <v>2689</v>
      </c>
      <c r="F283" s="3">
        <v>588</v>
      </c>
      <c r="G283" s="3">
        <v>0</v>
      </c>
      <c r="H283" s="3">
        <v>588</v>
      </c>
      <c r="I283" s="9">
        <f>(C283/SUM(C283,F283))*SUM(D283,G283)</f>
        <v>0</v>
      </c>
      <c r="J283" s="9">
        <f>(C283/SUM(C283,F283))*SUM(E283,H283)</f>
        <v>2689</v>
      </c>
      <c r="K283" s="9">
        <f>(F283/SUM(C283,F283))*SUM(D283,G283)</f>
        <v>0</v>
      </c>
      <c r="L283" s="9">
        <f>(F283/SUM(C283,F283))*SUM(E283,H283)</f>
        <v>588</v>
      </c>
      <c r="M283" s="9">
        <f>G283-K283</f>
        <v>0</v>
      </c>
      <c r="N283" s="10" t="e">
        <f>100*(M283/K283)</f>
        <v>#DIV/0!</v>
      </c>
      <c r="O283" s="4" t="str">
        <f>IF(AND(I283&gt;=5,J283&gt;=5,K283&gt;=5,L283&gt;=5),"eligible for chi-square test","not eligible for chi-square test")</f>
        <v>not eligible for chi-square test</v>
      </c>
      <c r="S283" s="6" t="str">
        <f>IF(O283="not eligible for chi-square test","not eligible for chi-square testing",IF(Q283&gt;=0.01,"test results not statistically significant",IF(M283&lt;=0,"test results statistically significant, minority NOT overrepresented in arrests",IF(M283&gt;0,"test results statistically significant, minority overrepresented in arrests"))))</f>
        <v>not eligible for chi-square testing</v>
      </c>
    </row>
    <row r="284" spans="1:19" x14ac:dyDescent="0.2">
      <c r="A284" s="6" t="s">
        <v>335</v>
      </c>
      <c r="B284" s="7" t="s">
        <v>336</v>
      </c>
      <c r="C284" s="8">
        <v>900</v>
      </c>
      <c r="D284" s="3">
        <v>12</v>
      </c>
      <c r="E284" s="3">
        <v>888</v>
      </c>
      <c r="F284" s="3">
        <v>55</v>
      </c>
      <c r="G284" s="3">
        <v>1</v>
      </c>
      <c r="H284" s="3">
        <v>54</v>
      </c>
      <c r="I284" s="9">
        <f>(C284/SUM(C284,F284))*SUM(D284,G284)</f>
        <v>12.25130890052356</v>
      </c>
      <c r="J284" s="9">
        <f>(C284/SUM(C284,F284))*SUM(E284,H284)</f>
        <v>887.74869109947645</v>
      </c>
      <c r="K284" s="9">
        <f>(F284/SUM(C284,F284))*SUM(D284,G284)</f>
        <v>0.74869109947643975</v>
      </c>
      <c r="L284" s="9">
        <f>(F284/SUM(C284,F284))*SUM(E284,H284)</f>
        <v>54.251308900523561</v>
      </c>
      <c r="M284" s="9">
        <f>G284-K284</f>
        <v>0.25130890052356025</v>
      </c>
      <c r="N284" s="10">
        <f>100*(M284/K284)</f>
        <v>33.566433566433574</v>
      </c>
      <c r="O284" s="4" t="str">
        <f>IF(AND(I284&gt;=5,J284&gt;=5,K284&gt;=5,L284&gt;=5),"eligible for chi-square test","not eligible for chi-square test")</f>
        <v>not eligible for chi-square test</v>
      </c>
      <c r="S284" s="6" t="str">
        <f>IF(O284="not eligible for chi-square test","not eligible for chi-square testing",IF(Q284&gt;=0.01,"test results not statistically significant",IF(M284&lt;=0,"test results statistically significant, minority NOT overrepresented in arrests",IF(M284&gt;0,"test results statistically significant, minority overrepresented in arrests"))))</f>
        <v>not eligible for chi-square testing</v>
      </c>
    </row>
    <row r="285" spans="1:19" x14ac:dyDescent="0.2">
      <c r="A285" s="6" t="s">
        <v>557</v>
      </c>
      <c r="B285" s="7" t="s">
        <v>558</v>
      </c>
      <c r="C285" s="8">
        <v>3</v>
      </c>
      <c r="D285" s="3">
        <v>0</v>
      </c>
      <c r="E285" s="3">
        <v>3</v>
      </c>
      <c r="F285" s="3">
        <v>1</v>
      </c>
      <c r="G285" s="3">
        <v>0</v>
      </c>
      <c r="H285" s="3">
        <v>1</v>
      </c>
      <c r="I285" s="9">
        <f>(C285/SUM(C285,F285))*SUM(D285,G285)</f>
        <v>0</v>
      </c>
      <c r="J285" s="9">
        <f>(C285/SUM(C285,F285))*SUM(E285,H285)</f>
        <v>3</v>
      </c>
      <c r="K285" s="9">
        <f>(F285/SUM(C285,F285))*SUM(D285,G285)</f>
        <v>0</v>
      </c>
      <c r="L285" s="9">
        <f>(F285/SUM(C285,F285))*SUM(E285,H285)</f>
        <v>1</v>
      </c>
      <c r="M285" s="9">
        <f>G285-K285</f>
        <v>0</v>
      </c>
      <c r="N285" s="10" t="e">
        <f>100*(M285/K285)</f>
        <v>#DIV/0!</v>
      </c>
      <c r="O285" s="4" t="str">
        <f>IF(AND(I285&gt;=5,J285&gt;=5,K285&gt;=5,L285&gt;=5),"eligible for chi-square test","not eligible for chi-square test")</f>
        <v>not eligible for chi-square test</v>
      </c>
      <c r="S285" s="6" t="str">
        <f>IF(O285="not eligible for chi-square test","not eligible for chi-square testing",IF(Q285&gt;=0.01,"test results not statistically significant",IF(M285&lt;=0,"test results statistically significant, minority NOT overrepresented in arrests",IF(M285&gt;0,"test results statistically significant, minority overrepresented in arrests"))))</f>
        <v>not eligible for chi-square testing</v>
      </c>
    </row>
    <row r="286" spans="1:19" x14ac:dyDescent="0.2">
      <c r="A286" s="6" t="s">
        <v>555</v>
      </c>
      <c r="B286" s="7" t="s">
        <v>556</v>
      </c>
      <c r="C286" s="8">
        <v>12855</v>
      </c>
      <c r="D286" s="3">
        <v>5</v>
      </c>
      <c r="E286" s="3">
        <v>12850</v>
      </c>
      <c r="F286" s="3">
        <v>1465</v>
      </c>
      <c r="G286" s="3">
        <v>0</v>
      </c>
      <c r="H286" s="3">
        <v>1465</v>
      </c>
      <c r="I286" s="9">
        <f>(C286/SUM(C286,F286))*SUM(D286,G286)</f>
        <v>4.4884776536312847</v>
      </c>
      <c r="J286" s="9">
        <f>(C286/SUM(C286,F286))*SUM(E286,H286)</f>
        <v>12850.511522346369</v>
      </c>
      <c r="K286" s="9">
        <f>(F286/SUM(C286,F286))*SUM(D286,G286)</f>
        <v>0.51152234636871508</v>
      </c>
      <c r="L286" s="9">
        <f>(F286/SUM(C286,F286))*SUM(E286,H286)</f>
        <v>1464.4884776536314</v>
      </c>
      <c r="M286" s="9">
        <f>G286-K286</f>
        <v>-0.51152234636871508</v>
      </c>
      <c r="N286" s="10">
        <f>100*(M286/K286)</f>
        <v>-100</v>
      </c>
      <c r="O286" s="4" t="str">
        <f>IF(AND(I286&gt;=5,J286&gt;=5,K286&gt;=5,L286&gt;=5),"eligible for chi-square test","not eligible for chi-square test")</f>
        <v>not eligible for chi-square test</v>
      </c>
      <c r="S286" s="6" t="str">
        <f>IF(O286="not eligible for chi-square test","not eligible for chi-square testing",IF(Q286&gt;=0.01,"test results not statistically significant",IF(M286&lt;=0,"test results statistically significant, minority NOT overrepresented in arrests",IF(M286&gt;0,"test results statistically significant, minority overrepresented in arrests"))))</f>
        <v>not eligible for chi-square testing</v>
      </c>
    </row>
    <row r="287" spans="1:19" x14ac:dyDescent="0.2">
      <c r="A287" s="6" t="s">
        <v>537</v>
      </c>
      <c r="B287" s="7" t="s">
        <v>538</v>
      </c>
      <c r="C287" s="8">
        <v>589</v>
      </c>
      <c r="D287" s="3">
        <v>7</v>
      </c>
      <c r="E287" s="3">
        <v>582</v>
      </c>
      <c r="F287" s="3">
        <v>66</v>
      </c>
      <c r="G287" s="3">
        <v>0</v>
      </c>
      <c r="H287" s="3">
        <v>66</v>
      </c>
      <c r="I287" s="9">
        <f>(C287/SUM(C287,F287))*SUM(D287,G287)</f>
        <v>6.2946564885496183</v>
      </c>
      <c r="J287" s="9">
        <f>(C287/SUM(C287,F287))*SUM(E287,H287)</f>
        <v>582.70534351145034</v>
      </c>
      <c r="K287" s="9">
        <f>(F287/SUM(C287,F287))*SUM(D287,G287)</f>
        <v>0.70534351145038165</v>
      </c>
      <c r="L287" s="9">
        <f>(F287/SUM(C287,F287))*SUM(E287,H287)</f>
        <v>65.29465648854962</v>
      </c>
      <c r="M287" s="9">
        <f>G287-K287</f>
        <v>-0.70534351145038165</v>
      </c>
      <c r="N287" s="10">
        <f>100*(M287/K287)</f>
        <v>-100</v>
      </c>
      <c r="O287" s="4" t="str">
        <f>IF(AND(I287&gt;=5,J287&gt;=5,K287&gt;=5,L287&gt;=5),"eligible for chi-square test","not eligible for chi-square test")</f>
        <v>not eligible for chi-square test</v>
      </c>
      <c r="S287" s="6" t="str">
        <f>IF(O287="not eligible for chi-square test","not eligible for chi-square testing",IF(Q287&gt;=0.01,"test results not statistically significant",IF(M287&lt;=0,"test results statistically significant, minority NOT overrepresented in arrests",IF(M287&gt;0,"test results statistically significant, minority overrepresented in arrests"))))</f>
        <v>not eligible for chi-square testing</v>
      </c>
    </row>
    <row r="288" spans="1:19" x14ac:dyDescent="0.2">
      <c r="A288" s="6" t="s">
        <v>507</v>
      </c>
      <c r="B288" s="7" t="s">
        <v>508</v>
      </c>
      <c r="C288" s="8">
        <v>29</v>
      </c>
      <c r="D288" s="3">
        <v>0</v>
      </c>
      <c r="E288" s="3">
        <v>29</v>
      </c>
      <c r="F288" s="3">
        <v>7</v>
      </c>
      <c r="G288" s="3">
        <v>0</v>
      </c>
      <c r="H288" s="3">
        <v>7</v>
      </c>
      <c r="I288" s="9">
        <f>(C288/SUM(C288,F288))*SUM(D288,G288)</f>
        <v>0</v>
      </c>
      <c r="J288" s="9">
        <f>(C288/SUM(C288,F288))*SUM(E288,H288)</f>
        <v>29</v>
      </c>
      <c r="K288" s="9">
        <f>(F288/SUM(C288,F288))*SUM(D288,G288)</f>
        <v>0</v>
      </c>
      <c r="L288" s="9">
        <f>(F288/SUM(C288,F288))*SUM(E288,H288)</f>
        <v>7</v>
      </c>
      <c r="M288" s="9">
        <f>G288-K288</f>
        <v>0</v>
      </c>
      <c r="N288" s="10" t="e">
        <f>100*(M288/K288)</f>
        <v>#DIV/0!</v>
      </c>
      <c r="O288" s="4" t="str">
        <f>IF(AND(I288&gt;=5,J288&gt;=5,K288&gt;=5,L288&gt;=5),"eligible for chi-square test","not eligible for chi-square test")</f>
        <v>not eligible for chi-square test</v>
      </c>
      <c r="S288" s="6" t="str">
        <f>IF(O288="not eligible for chi-square test","not eligible for chi-square testing",IF(Q288&gt;=0.01,"test results not statistically significant",IF(M288&lt;=0,"test results statistically significant, minority NOT overrepresented in arrests",IF(M288&gt;0,"test results statistically significant, minority overrepresented in arrests"))))</f>
        <v>not eligible for chi-square testing</v>
      </c>
    </row>
    <row r="289" spans="1:19" x14ac:dyDescent="0.2">
      <c r="A289" s="6" t="s">
        <v>609</v>
      </c>
      <c r="B289" s="7" t="s">
        <v>610</v>
      </c>
      <c r="C289" s="8">
        <v>0</v>
      </c>
      <c r="D289" s="3">
        <v>0</v>
      </c>
      <c r="E289" s="3">
        <v>0</v>
      </c>
      <c r="F289" s="3">
        <v>0</v>
      </c>
      <c r="G289" s="3">
        <v>0</v>
      </c>
      <c r="H289" s="3">
        <v>0</v>
      </c>
      <c r="I289" s="9" t="e">
        <f>(C289/SUM(C289,F289))*SUM(D289,G289)</f>
        <v>#DIV/0!</v>
      </c>
      <c r="J289" s="9" t="e">
        <f>(C289/SUM(C289,F289))*SUM(E289,H289)</f>
        <v>#DIV/0!</v>
      </c>
      <c r="K289" s="9" t="e">
        <f>(F289/SUM(C289,F289))*SUM(D289,G289)</f>
        <v>#DIV/0!</v>
      </c>
      <c r="L289" s="9" t="e">
        <f>(F289/SUM(C289,F289))*SUM(E289,H289)</f>
        <v>#DIV/0!</v>
      </c>
      <c r="M289" s="9" t="e">
        <f>G289-K289</f>
        <v>#DIV/0!</v>
      </c>
      <c r="N289" s="10" t="e">
        <f>100*(M289/K289)</f>
        <v>#DIV/0!</v>
      </c>
      <c r="O289" s="4" t="e">
        <f>IF(AND(I289&gt;=5,J289&gt;=5,K289&gt;=5,L289&gt;=5),"eligible for chi-square test","not eligible for chi-square test")</f>
        <v>#DIV/0!</v>
      </c>
      <c r="S289" s="6" t="e">
        <f>IF(O289="not eligible for chi-square test","not eligible for chi-square testing",IF(Q289&gt;=0.01,"test results not statistically significant",IF(M289&lt;=0,"test results statistically significant, minority NOT overrepresented in arrests",IF(M289&gt;0,"test results statistically significant, minority overrepresented in arrests"))))</f>
        <v>#DIV/0!</v>
      </c>
    </row>
    <row r="290" spans="1:19" x14ac:dyDescent="0.2">
      <c r="A290" s="6" t="s">
        <v>573</v>
      </c>
      <c r="B290" s="7" t="s">
        <v>574</v>
      </c>
      <c r="C290" s="8">
        <v>182</v>
      </c>
      <c r="D290" s="3">
        <v>0</v>
      </c>
      <c r="E290" s="3">
        <v>182</v>
      </c>
      <c r="F290" s="3">
        <v>38</v>
      </c>
      <c r="G290" s="3">
        <v>0</v>
      </c>
      <c r="H290" s="3">
        <v>38</v>
      </c>
      <c r="I290" s="9">
        <f>(C290/SUM(C290,F290))*SUM(D290,G290)</f>
        <v>0</v>
      </c>
      <c r="J290" s="9">
        <f>(C290/SUM(C290,F290))*SUM(E290,H290)</f>
        <v>182</v>
      </c>
      <c r="K290" s="9">
        <f>(F290/SUM(C290,F290))*SUM(D290,G290)</f>
        <v>0</v>
      </c>
      <c r="L290" s="9">
        <f>(F290/SUM(C290,F290))*SUM(E290,H290)</f>
        <v>38</v>
      </c>
      <c r="M290" s="9">
        <f>G290-K290</f>
        <v>0</v>
      </c>
      <c r="N290" s="10" t="e">
        <f>100*(M290/K290)</f>
        <v>#DIV/0!</v>
      </c>
      <c r="O290" s="4" t="str">
        <f>IF(AND(I290&gt;=5,J290&gt;=5,K290&gt;=5,L290&gt;=5),"eligible for chi-square test","not eligible for chi-square test")</f>
        <v>not eligible for chi-square test</v>
      </c>
      <c r="S290" s="6" t="str">
        <f>IF(O290="not eligible for chi-square test","not eligible for chi-square testing",IF(Q290&gt;=0.01,"test results not statistically significant",IF(M290&lt;=0,"test results statistically significant, minority NOT overrepresented in arrests",IF(M290&gt;0,"test results statistically significant, minority overrepresented in arrests"))))</f>
        <v>not eligible for chi-square testing</v>
      </c>
    </row>
    <row r="291" spans="1:19" x14ac:dyDescent="0.2">
      <c r="A291" s="6" t="s">
        <v>523</v>
      </c>
      <c r="B291" s="7" t="s">
        <v>524</v>
      </c>
      <c r="C291" s="8">
        <v>16</v>
      </c>
      <c r="D291" s="3">
        <v>0</v>
      </c>
      <c r="E291" s="3">
        <v>16</v>
      </c>
      <c r="F291" s="3">
        <v>10</v>
      </c>
      <c r="G291" s="3">
        <v>0</v>
      </c>
      <c r="H291" s="3">
        <v>10</v>
      </c>
      <c r="I291" s="9">
        <f>(C291/SUM(C291,F291))*SUM(D291,G291)</f>
        <v>0</v>
      </c>
      <c r="J291" s="9">
        <f>(C291/SUM(C291,F291))*SUM(E291,H291)</f>
        <v>16</v>
      </c>
      <c r="K291" s="9">
        <f>(F291/SUM(C291,F291))*SUM(D291,G291)</f>
        <v>0</v>
      </c>
      <c r="L291" s="9">
        <f>(F291/SUM(C291,F291))*SUM(E291,H291)</f>
        <v>10</v>
      </c>
      <c r="M291" s="9">
        <f>G291-K291</f>
        <v>0</v>
      </c>
      <c r="N291" s="10" t="e">
        <f>100*(M291/K291)</f>
        <v>#DIV/0!</v>
      </c>
      <c r="O291" s="4" t="str">
        <f>IF(AND(I291&gt;=5,J291&gt;=5,K291&gt;=5,L291&gt;=5),"eligible for chi-square test","not eligible for chi-square test")</f>
        <v>not eligible for chi-square test</v>
      </c>
      <c r="S291" s="6" t="str">
        <f>IF(O291="not eligible for chi-square test","not eligible for chi-square testing",IF(Q291&gt;=0.01,"test results not statistically significant",IF(M291&lt;=0,"test results statistically significant, minority NOT overrepresented in arrests",IF(M291&gt;0,"test results statistically significant, minority overrepresented in arrests"))))</f>
        <v>not eligible for chi-square testing</v>
      </c>
    </row>
    <row r="292" spans="1:19" x14ac:dyDescent="0.2">
      <c r="A292" s="6" t="s">
        <v>249</v>
      </c>
      <c r="B292" s="7" t="s">
        <v>250</v>
      </c>
      <c r="C292" s="8">
        <v>1108</v>
      </c>
      <c r="D292" s="3">
        <v>2</v>
      </c>
      <c r="E292" s="3">
        <v>1106</v>
      </c>
      <c r="F292" s="3">
        <v>91</v>
      </c>
      <c r="G292" s="3">
        <v>0</v>
      </c>
      <c r="H292" s="3">
        <v>91</v>
      </c>
      <c r="I292" s="9">
        <f>(C292/SUM(C292,F292))*SUM(D292,G292)</f>
        <v>1.848206839032527</v>
      </c>
      <c r="J292" s="9">
        <f>(C292/SUM(C292,F292))*SUM(E292,H292)</f>
        <v>1106.1517931609674</v>
      </c>
      <c r="K292" s="9">
        <f>(F292/SUM(C292,F292))*SUM(D292,G292)</f>
        <v>0.15179316096747289</v>
      </c>
      <c r="L292" s="9">
        <f>(F292/SUM(C292,F292))*SUM(E292,H292)</f>
        <v>90.848206839032528</v>
      </c>
      <c r="M292" s="9">
        <f>G292-K292</f>
        <v>-0.15179316096747289</v>
      </c>
      <c r="N292" s="10">
        <f>100*(M292/K292)</f>
        <v>-100</v>
      </c>
      <c r="O292" s="4" t="str">
        <f>IF(AND(I292&gt;=5,J292&gt;=5,K292&gt;=5,L292&gt;=5),"eligible for chi-square test","not eligible for chi-square test")</f>
        <v>not eligible for chi-square test</v>
      </c>
      <c r="S292" s="6" t="str">
        <f>IF(O292="not eligible for chi-square test","not eligible for chi-square testing",IF(Q292&gt;=0.01,"test results not statistically significant",IF(M292&lt;=0,"test results statistically significant, minority NOT overrepresented in arrests",IF(M292&gt;0,"test results statistically significant, minority overrepresented in arrests"))))</f>
        <v>not eligible for chi-square testing</v>
      </c>
    </row>
    <row r="293" spans="1:19" x14ac:dyDescent="0.2">
      <c r="A293" s="6" t="s">
        <v>343</v>
      </c>
      <c r="B293" s="7" t="s">
        <v>344</v>
      </c>
      <c r="C293" s="8">
        <v>281</v>
      </c>
      <c r="D293" s="3">
        <v>1</v>
      </c>
      <c r="E293" s="3">
        <v>280</v>
      </c>
      <c r="F293" s="3">
        <v>4</v>
      </c>
      <c r="G293" s="3">
        <v>0</v>
      </c>
      <c r="H293" s="3">
        <v>4</v>
      </c>
      <c r="I293" s="9">
        <f>(C293/SUM(C293,F293))*SUM(D293,G293)</f>
        <v>0.98596491228070171</v>
      </c>
      <c r="J293" s="9">
        <f>(C293/SUM(C293,F293))*SUM(E293,H293)</f>
        <v>280.01403508771926</v>
      </c>
      <c r="K293" s="9">
        <f>(F293/SUM(C293,F293))*SUM(D293,G293)</f>
        <v>1.4035087719298246E-2</v>
      </c>
      <c r="L293" s="9">
        <f>(F293/SUM(C293,F293))*SUM(E293,H293)</f>
        <v>3.9859649122807017</v>
      </c>
      <c r="M293" s="9">
        <f>G293-K293</f>
        <v>-1.4035087719298246E-2</v>
      </c>
      <c r="N293" s="10">
        <f>100*(M293/K293)</f>
        <v>-100</v>
      </c>
      <c r="O293" s="4" t="str">
        <f>IF(AND(I293&gt;=5,J293&gt;=5,K293&gt;=5,L293&gt;=5),"eligible for chi-square test","not eligible for chi-square test")</f>
        <v>not eligible for chi-square test</v>
      </c>
      <c r="S293" s="6" t="str">
        <f>IF(O293="not eligible for chi-square test","not eligible for chi-square testing",IF(Q293&gt;=0.01,"test results not statistically significant",IF(M293&lt;=0,"test results statistically significant, minority NOT overrepresented in arrests",IF(M293&gt;0,"test results statistically significant, minority overrepresented in arrests"))))</f>
        <v>not eligible for chi-square testing</v>
      </c>
    </row>
    <row r="294" spans="1:19" x14ac:dyDescent="0.2">
      <c r="A294" s="6" t="s">
        <v>123</v>
      </c>
      <c r="B294" s="7" t="s">
        <v>124</v>
      </c>
      <c r="C294" s="8">
        <v>1407</v>
      </c>
      <c r="D294" s="3">
        <v>0</v>
      </c>
      <c r="E294" s="3">
        <v>1407</v>
      </c>
      <c r="F294" s="3">
        <v>42</v>
      </c>
      <c r="G294" s="3">
        <v>0</v>
      </c>
      <c r="H294" s="3">
        <v>42</v>
      </c>
      <c r="I294" s="9">
        <f>(C294/SUM(C294,F294))*SUM(D294,G294)</f>
        <v>0</v>
      </c>
      <c r="J294" s="9">
        <f>(C294/SUM(C294,F294))*SUM(E294,H294)</f>
        <v>1407</v>
      </c>
      <c r="K294" s="9">
        <f>(F294/SUM(C294,F294))*SUM(D294,G294)</f>
        <v>0</v>
      </c>
      <c r="L294" s="9">
        <f>(F294/SUM(C294,F294))*SUM(E294,H294)</f>
        <v>42</v>
      </c>
      <c r="M294" s="9">
        <f>G294-K294</f>
        <v>0</v>
      </c>
      <c r="N294" s="10" t="e">
        <f>100*(M294/K294)</f>
        <v>#DIV/0!</v>
      </c>
      <c r="O294" s="4" t="str">
        <f>IF(AND(I294&gt;=5,J294&gt;=5,K294&gt;=5,L294&gt;=5),"eligible for chi-square test","not eligible for chi-square test")</f>
        <v>not eligible for chi-square test</v>
      </c>
      <c r="S294" s="6" t="str">
        <f>IF(O294="not eligible for chi-square test","not eligible for chi-square testing",IF(Q294&gt;=0.01,"test results not statistically significant",IF(M294&lt;=0,"test results statistically significant, minority NOT overrepresented in arrests",IF(M294&gt;0,"test results statistically significant, minority overrepresented in arrests"))))</f>
        <v>not eligible for chi-square testing</v>
      </c>
    </row>
    <row r="295" spans="1:19" x14ac:dyDescent="0.2">
      <c r="A295" s="6" t="s">
        <v>331</v>
      </c>
      <c r="B295" s="7" t="s">
        <v>332</v>
      </c>
      <c r="C295" s="8">
        <v>288</v>
      </c>
      <c r="D295" s="3">
        <v>1</v>
      </c>
      <c r="E295" s="3">
        <v>287</v>
      </c>
      <c r="F295" s="3">
        <v>32</v>
      </c>
      <c r="G295" s="3">
        <v>0</v>
      </c>
      <c r="H295" s="3">
        <v>32</v>
      </c>
      <c r="I295" s="9">
        <f>(C295/SUM(C295,F295))*SUM(D295,G295)</f>
        <v>0.9</v>
      </c>
      <c r="J295" s="9">
        <f>(C295/SUM(C295,F295))*SUM(E295,H295)</f>
        <v>287.10000000000002</v>
      </c>
      <c r="K295" s="9">
        <f>(F295/SUM(C295,F295))*SUM(D295,G295)</f>
        <v>0.1</v>
      </c>
      <c r="L295" s="9">
        <f>(F295/SUM(C295,F295))*SUM(E295,H295)</f>
        <v>31.900000000000002</v>
      </c>
      <c r="M295" s="9">
        <f>G295-K295</f>
        <v>-0.1</v>
      </c>
      <c r="N295" s="10">
        <f>100*(M295/K295)</f>
        <v>-100</v>
      </c>
      <c r="O295" s="4" t="str">
        <f>IF(AND(I295&gt;=5,J295&gt;=5,K295&gt;=5,L295&gt;=5),"eligible for chi-square test","not eligible for chi-square test")</f>
        <v>not eligible for chi-square test</v>
      </c>
      <c r="S295" s="6" t="str">
        <f>IF(O295="not eligible for chi-square test","not eligible for chi-square testing",IF(Q295&gt;=0.01,"test results not statistically significant",IF(M295&lt;=0,"test results statistically significant, minority NOT overrepresented in arrests",IF(M295&gt;0,"test results statistically significant, minority overrepresented in arrests"))))</f>
        <v>not eligible for chi-square testing</v>
      </c>
    </row>
    <row r="296" spans="1:19" x14ac:dyDescent="0.2">
      <c r="A296" s="6" t="s">
        <v>417</v>
      </c>
      <c r="B296" s="7" t="s">
        <v>418</v>
      </c>
      <c r="C296" s="8">
        <v>7443</v>
      </c>
      <c r="D296" s="3">
        <v>0</v>
      </c>
      <c r="E296" s="3">
        <v>7443</v>
      </c>
      <c r="F296" s="3">
        <v>3</v>
      </c>
      <c r="G296" s="3">
        <v>0</v>
      </c>
      <c r="H296" s="3">
        <v>3</v>
      </c>
      <c r="I296" s="9">
        <f>(C296/SUM(C296,F296))*SUM(D296,G296)</f>
        <v>0</v>
      </c>
      <c r="J296" s="9">
        <f>(C296/SUM(C296,F296))*SUM(E296,H296)</f>
        <v>7443</v>
      </c>
      <c r="K296" s="9">
        <f>(F296/SUM(C296,F296))*SUM(D296,G296)</f>
        <v>0</v>
      </c>
      <c r="L296" s="9">
        <f>(F296/SUM(C296,F296))*SUM(E296,H296)</f>
        <v>3</v>
      </c>
      <c r="M296" s="9">
        <f>G296-K296</f>
        <v>0</v>
      </c>
      <c r="N296" s="10" t="e">
        <f>100*(M296/K296)</f>
        <v>#DIV/0!</v>
      </c>
      <c r="O296" s="4" t="str">
        <f>IF(AND(I296&gt;=5,J296&gt;=5,K296&gt;=5,L296&gt;=5),"eligible for chi-square test","not eligible for chi-square test")</f>
        <v>not eligible for chi-square test</v>
      </c>
      <c r="S296" s="6" t="str">
        <f>IF(O296="not eligible for chi-square test","not eligible for chi-square testing",IF(Q296&gt;=0.01,"test results not statistically significant",IF(M296&lt;=0,"test results statistically significant, minority NOT overrepresented in arrests",IF(M296&gt;0,"test results statistically significant, minority overrepresented in arrests"))))</f>
        <v>not eligible for chi-square testing</v>
      </c>
    </row>
    <row r="297" spans="1:19" x14ac:dyDescent="0.2">
      <c r="A297" s="6" t="s">
        <v>587</v>
      </c>
      <c r="B297" s="7" t="s">
        <v>588</v>
      </c>
      <c r="C297" s="8">
        <v>21</v>
      </c>
      <c r="D297" s="3">
        <v>1</v>
      </c>
      <c r="E297" s="3">
        <v>20</v>
      </c>
      <c r="F297" s="3">
        <v>13</v>
      </c>
      <c r="G297" s="3">
        <v>2</v>
      </c>
      <c r="H297" s="3">
        <v>11</v>
      </c>
      <c r="I297" s="9">
        <f>(C297/SUM(C297,F297))*SUM(D297,G297)</f>
        <v>1.8529411764705883</v>
      </c>
      <c r="J297" s="9">
        <f>(C297/SUM(C297,F297))*SUM(E297,H297)</f>
        <v>19.147058823529413</v>
      </c>
      <c r="K297" s="9">
        <f>(F297/SUM(C297,F297))*SUM(D297,G297)</f>
        <v>1.1470588235294117</v>
      </c>
      <c r="L297" s="9">
        <f>(F297/SUM(C297,F297))*SUM(E297,H297)</f>
        <v>11.852941176470587</v>
      </c>
      <c r="M297" s="9">
        <f>G297-K297</f>
        <v>0.85294117647058831</v>
      </c>
      <c r="N297" s="10">
        <f>100*(M297/K297)</f>
        <v>74.358974358974379</v>
      </c>
      <c r="O297" s="4" t="str">
        <f>IF(AND(I297&gt;=5,J297&gt;=5,K297&gt;=5,L297&gt;=5),"eligible for chi-square test","not eligible for chi-square test")</f>
        <v>not eligible for chi-square test</v>
      </c>
      <c r="S297" s="6" t="str">
        <f>IF(O297="not eligible for chi-square test","not eligible for chi-square testing",IF(Q297&gt;=0.01,"test results not statistically significant",IF(M297&lt;=0,"test results statistically significant, minority NOT overrepresented in arrests",IF(M297&gt;0,"test results statistically significant, minority overrepresented in arrests"))))</f>
        <v>not eligible for chi-square testing</v>
      </c>
    </row>
    <row r="298" spans="1:19" x14ac:dyDescent="0.2">
      <c r="A298" s="6" t="s">
        <v>561</v>
      </c>
      <c r="B298" s="7" t="s">
        <v>562</v>
      </c>
      <c r="C298" s="8">
        <v>1068</v>
      </c>
      <c r="D298" s="3">
        <v>7</v>
      </c>
      <c r="E298" s="3">
        <v>1061</v>
      </c>
      <c r="F298" s="3">
        <v>112</v>
      </c>
      <c r="G298" s="3">
        <v>1</v>
      </c>
      <c r="H298" s="3">
        <v>111</v>
      </c>
      <c r="I298" s="9">
        <f>(C298/SUM(C298,F298))*SUM(D298,G298)</f>
        <v>7.2406779661016953</v>
      </c>
      <c r="J298" s="9">
        <f>(C298/SUM(C298,F298))*SUM(E298,H298)</f>
        <v>1060.7593220338983</v>
      </c>
      <c r="K298" s="9">
        <f>(F298/SUM(C298,F298))*SUM(D298,G298)</f>
        <v>0.7593220338983051</v>
      </c>
      <c r="L298" s="9">
        <f>(F298/SUM(C298,F298))*SUM(E298,H298)</f>
        <v>111.2406779661017</v>
      </c>
      <c r="M298" s="9">
        <f>G298-K298</f>
        <v>0.2406779661016949</v>
      </c>
      <c r="N298" s="10">
        <f>100*(M298/K298)</f>
        <v>31.696428571428569</v>
      </c>
      <c r="O298" s="4" t="str">
        <f>IF(AND(I298&gt;=5,J298&gt;=5,K298&gt;=5,L298&gt;=5),"eligible for chi-square test","not eligible for chi-square test")</f>
        <v>not eligible for chi-square test</v>
      </c>
      <c r="S298" s="6" t="str">
        <f>IF(O298="not eligible for chi-square test","not eligible for chi-square testing",IF(Q298&gt;=0.01,"test results not statistically significant",IF(M298&lt;=0,"test results statistically significant, minority NOT overrepresented in arrests",IF(M298&gt;0,"test results statistically significant, minority overrepresented in arrests"))))</f>
        <v>not eligible for chi-square testing</v>
      </c>
    </row>
    <row r="299" spans="1:19" x14ac:dyDescent="0.2">
      <c r="A299" s="6" t="s">
        <v>369</v>
      </c>
      <c r="B299" s="7" t="s">
        <v>370</v>
      </c>
      <c r="C299" s="8">
        <v>578</v>
      </c>
      <c r="D299" s="3">
        <v>6</v>
      </c>
      <c r="E299" s="3">
        <v>572</v>
      </c>
      <c r="F299" s="3">
        <v>20</v>
      </c>
      <c r="G299" s="3">
        <v>0</v>
      </c>
      <c r="H299" s="3">
        <v>20</v>
      </c>
      <c r="I299" s="9">
        <f>(C299/SUM(C299,F299))*SUM(D299,G299)</f>
        <v>5.7993311036789299</v>
      </c>
      <c r="J299" s="9">
        <f>(C299/SUM(C299,F299))*SUM(E299,H299)</f>
        <v>572.20066889632108</v>
      </c>
      <c r="K299" s="9">
        <f>(F299/SUM(C299,F299))*SUM(D299,G299)</f>
        <v>0.20066889632107021</v>
      </c>
      <c r="L299" s="9">
        <f>(F299/SUM(C299,F299))*SUM(E299,H299)</f>
        <v>19.799331103678927</v>
      </c>
      <c r="M299" s="9">
        <f>G299-K299</f>
        <v>-0.20066889632107021</v>
      </c>
      <c r="N299" s="10">
        <f>100*(M299/K299)</f>
        <v>-100</v>
      </c>
      <c r="O299" s="4" t="str">
        <f>IF(AND(I299&gt;=5,J299&gt;=5,K299&gt;=5,L299&gt;=5),"eligible for chi-square test","not eligible for chi-square test")</f>
        <v>not eligible for chi-square test</v>
      </c>
      <c r="S299" s="6" t="str">
        <f>IF(O299="not eligible for chi-square test","not eligible for chi-square testing",IF(Q299&gt;=0.01,"test results not statistically significant",IF(M299&lt;=0,"test results statistically significant, minority NOT overrepresented in arrests",IF(M299&gt;0,"test results statistically significant, minority overrepresented in arrests"))))</f>
        <v>not eligible for chi-square testing</v>
      </c>
    </row>
    <row r="300" spans="1:19" x14ac:dyDescent="0.2">
      <c r="A300" s="6" t="s">
        <v>195</v>
      </c>
      <c r="B300" s="7" t="s">
        <v>196</v>
      </c>
      <c r="C300" s="8">
        <v>772</v>
      </c>
      <c r="D300" s="3">
        <v>4</v>
      </c>
      <c r="E300" s="3">
        <v>768</v>
      </c>
      <c r="F300" s="3">
        <v>76</v>
      </c>
      <c r="G300" s="3">
        <v>1</v>
      </c>
      <c r="H300" s="3">
        <v>75</v>
      </c>
      <c r="I300" s="9">
        <f>(C300/SUM(C300,F300))*SUM(D300,G300)</f>
        <v>4.5518867924528301</v>
      </c>
      <c r="J300" s="9">
        <f>(C300/SUM(C300,F300))*SUM(E300,H300)</f>
        <v>767.44811320754718</v>
      </c>
      <c r="K300" s="9">
        <f>(F300/SUM(C300,F300))*SUM(D300,G300)</f>
        <v>0.44811320754716977</v>
      </c>
      <c r="L300" s="9">
        <f>(F300/SUM(C300,F300))*SUM(E300,H300)</f>
        <v>75.551886792452819</v>
      </c>
      <c r="M300" s="9">
        <f>G300-K300</f>
        <v>0.55188679245283023</v>
      </c>
      <c r="N300" s="10">
        <f>100*(M300/K300)</f>
        <v>123.15789473684214</v>
      </c>
      <c r="O300" s="4" t="str">
        <f>IF(AND(I300&gt;=5,J300&gt;=5,K300&gt;=5,L300&gt;=5),"eligible for chi-square test","not eligible for chi-square test")</f>
        <v>not eligible for chi-square test</v>
      </c>
      <c r="S300" s="6" t="str">
        <f>IF(O300="not eligible for chi-square test","not eligible for chi-square testing",IF(Q300&gt;=0.01,"test results not statistically significant",IF(M300&lt;=0,"test results statistically significant, minority NOT overrepresented in arrests",IF(M300&gt;0,"test results statistically significant, minority overrepresented in arrests"))))</f>
        <v>not eligible for chi-square testing</v>
      </c>
    </row>
    <row r="301" spans="1:19" x14ac:dyDescent="0.2">
      <c r="A301" s="6" t="s">
        <v>425</v>
      </c>
      <c r="B301" s="7" t="s">
        <v>426</v>
      </c>
      <c r="C301" s="8">
        <v>1187</v>
      </c>
      <c r="D301" s="3">
        <v>5</v>
      </c>
      <c r="E301" s="3">
        <v>1182</v>
      </c>
      <c r="F301" s="3">
        <v>127</v>
      </c>
      <c r="G301" s="3">
        <v>0</v>
      </c>
      <c r="H301" s="3">
        <v>127</v>
      </c>
      <c r="I301" s="9">
        <f>(C301/SUM(C301,F301))*SUM(D301,G301)</f>
        <v>4.5167427701674274</v>
      </c>
      <c r="J301" s="9">
        <f>(C301/SUM(C301,F301))*SUM(E301,H301)</f>
        <v>1182.4832572298326</v>
      </c>
      <c r="K301" s="9">
        <f>(F301/SUM(C301,F301))*SUM(D301,G301)</f>
        <v>0.48325722983257224</v>
      </c>
      <c r="L301" s="9">
        <f>(F301/SUM(C301,F301))*SUM(E301,H301)</f>
        <v>126.51674277016743</v>
      </c>
      <c r="M301" s="9">
        <f>G301-K301</f>
        <v>-0.48325722983257224</v>
      </c>
      <c r="N301" s="10">
        <f>100*(M301/K301)</f>
        <v>-100</v>
      </c>
      <c r="O301" s="4" t="str">
        <f>IF(AND(I301&gt;=5,J301&gt;=5,K301&gt;=5,L301&gt;=5),"eligible for chi-square test","not eligible for chi-square test")</f>
        <v>not eligible for chi-square test</v>
      </c>
      <c r="S301" s="6" t="str">
        <f>IF(O301="not eligible for chi-square test","not eligible for chi-square testing",IF(Q301&gt;=0.01,"test results not statistically significant",IF(M301&lt;=0,"test results statistically significant, minority NOT overrepresented in arrests",IF(M301&gt;0,"test results statistically significant, minority overrepresented in arrests"))))</f>
        <v>not eligible for chi-square testing</v>
      </c>
    </row>
    <row r="302" spans="1:19" x14ac:dyDescent="0.2">
      <c r="A302" s="6" t="s">
        <v>565</v>
      </c>
      <c r="B302" s="7" t="s">
        <v>566</v>
      </c>
      <c r="C302" s="8">
        <v>338</v>
      </c>
      <c r="D302" s="3">
        <v>0</v>
      </c>
      <c r="E302" s="3">
        <v>338</v>
      </c>
      <c r="F302" s="3">
        <v>28</v>
      </c>
      <c r="G302" s="3">
        <v>0</v>
      </c>
      <c r="H302" s="3">
        <v>28</v>
      </c>
      <c r="I302" s="9">
        <f>(C302/SUM(C302,F302))*SUM(D302,G302)</f>
        <v>0</v>
      </c>
      <c r="J302" s="9">
        <f>(C302/SUM(C302,F302))*SUM(E302,H302)</f>
        <v>338</v>
      </c>
      <c r="K302" s="9">
        <f>(F302/SUM(C302,F302))*SUM(D302,G302)</f>
        <v>0</v>
      </c>
      <c r="L302" s="9">
        <f>(F302/SUM(C302,F302))*SUM(E302,H302)</f>
        <v>28</v>
      </c>
      <c r="M302" s="9">
        <f>G302-K302</f>
        <v>0</v>
      </c>
      <c r="N302" s="10" t="e">
        <f>100*(M302/K302)</f>
        <v>#DIV/0!</v>
      </c>
      <c r="O302" s="4" t="str">
        <f>IF(AND(I302&gt;=5,J302&gt;=5,K302&gt;=5,L302&gt;=5),"eligible for chi-square test","not eligible for chi-square test")</f>
        <v>not eligible for chi-square test</v>
      </c>
      <c r="S302" s="6" t="str">
        <f>IF(O302="not eligible for chi-square test","not eligible for chi-square testing",IF(Q302&gt;=0.01,"test results not statistically significant",IF(M302&lt;=0,"test results statistically significant, minority NOT overrepresented in arrests",IF(M302&gt;0,"test results statistically significant, minority overrepresented in arrests"))))</f>
        <v>not eligible for chi-square testing</v>
      </c>
    </row>
    <row r="303" spans="1:19" x14ac:dyDescent="0.2">
      <c r="A303" s="6" t="s">
        <v>563</v>
      </c>
      <c r="B303" s="7" t="s">
        <v>564</v>
      </c>
      <c r="C303" s="8">
        <v>2666</v>
      </c>
      <c r="D303" s="3">
        <v>14</v>
      </c>
      <c r="E303" s="3">
        <v>2652</v>
      </c>
      <c r="F303" s="3">
        <v>369</v>
      </c>
      <c r="G303" s="3">
        <v>3</v>
      </c>
      <c r="H303" s="3">
        <v>366</v>
      </c>
      <c r="I303" s="9">
        <f>(C303/SUM(C303,F303))*SUM(D303,G303)</f>
        <v>14.9331136738056</v>
      </c>
      <c r="J303" s="9">
        <f>(C303/SUM(C303,F303))*SUM(E303,H303)</f>
        <v>2651.0668863261944</v>
      </c>
      <c r="K303" s="9">
        <f>(F303/SUM(C303,F303))*SUM(D303,G303)</f>
        <v>2.0668863261943984</v>
      </c>
      <c r="L303" s="9">
        <f>(F303/SUM(C303,F303))*SUM(E303,H303)</f>
        <v>366.93311367380556</v>
      </c>
      <c r="M303" s="9">
        <f>G303-K303</f>
        <v>0.93311367380560162</v>
      </c>
      <c r="N303" s="10">
        <f>100*(M303/K303)</f>
        <v>45.145863223338132</v>
      </c>
      <c r="O303" s="4" t="str">
        <f>IF(AND(I303&gt;=5,J303&gt;=5,K303&gt;=5,L303&gt;=5),"eligible for chi-square test","not eligible for chi-square test")</f>
        <v>not eligible for chi-square test</v>
      </c>
      <c r="S303" s="6" t="str">
        <f>IF(O303="not eligible for chi-square test","not eligible for chi-square testing",IF(Q303&gt;=0.01,"test results not statistically significant",IF(M303&lt;=0,"test results statistically significant, minority NOT overrepresented in arrests",IF(M303&gt;0,"test results statistically significant, minority overrepresented in arrests"))))</f>
        <v>not eligible for chi-square testing</v>
      </c>
    </row>
    <row r="304" spans="1:19" x14ac:dyDescent="0.2">
      <c r="A304" s="6" t="s">
        <v>581</v>
      </c>
      <c r="B304" s="7" t="s">
        <v>582</v>
      </c>
      <c r="C304" s="8">
        <v>6</v>
      </c>
      <c r="D304" s="3">
        <v>0</v>
      </c>
      <c r="E304" s="3">
        <v>6</v>
      </c>
      <c r="F304" s="3">
        <v>3</v>
      </c>
      <c r="G304" s="3">
        <v>0</v>
      </c>
      <c r="H304" s="3">
        <v>3</v>
      </c>
      <c r="I304" s="9">
        <f>(C304/SUM(C304,F304))*SUM(D304,G304)</f>
        <v>0</v>
      </c>
      <c r="J304" s="9">
        <f>(C304/SUM(C304,F304))*SUM(E304,H304)</f>
        <v>6</v>
      </c>
      <c r="K304" s="9">
        <f>(F304/SUM(C304,F304))*SUM(D304,G304)</f>
        <v>0</v>
      </c>
      <c r="L304" s="9">
        <f>(F304/SUM(C304,F304))*SUM(E304,H304)</f>
        <v>3</v>
      </c>
      <c r="M304" s="9">
        <f>G304-K304</f>
        <v>0</v>
      </c>
      <c r="N304" s="10" t="e">
        <f>100*(M304/K304)</f>
        <v>#DIV/0!</v>
      </c>
      <c r="O304" s="4" t="str">
        <f>IF(AND(I304&gt;=5,J304&gt;=5,K304&gt;=5,L304&gt;=5),"eligible for chi-square test","not eligible for chi-square test")</f>
        <v>not eligible for chi-square test</v>
      </c>
      <c r="S304" s="6" t="str">
        <f>IF(O304="not eligible for chi-square test","not eligible for chi-square testing",IF(Q304&gt;=0.01,"test results not statistically significant",IF(M304&lt;=0,"test results statistically significant, minority NOT overrepresented in arrests",IF(M304&gt;0,"test results statistically significant, minority overrepresented in arrests"))))</f>
        <v>not eligible for chi-square testing</v>
      </c>
    </row>
    <row r="305" spans="1:19" x14ac:dyDescent="0.2">
      <c r="A305" s="6" t="s">
        <v>183</v>
      </c>
      <c r="B305" s="7" t="s">
        <v>184</v>
      </c>
      <c r="C305" s="8">
        <v>384</v>
      </c>
      <c r="D305" s="3">
        <v>5</v>
      </c>
      <c r="E305" s="3">
        <v>379</v>
      </c>
      <c r="F305" s="3">
        <v>32</v>
      </c>
      <c r="G305" s="3">
        <v>0</v>
      </c>
      <c r="H305" s="3">
        <v>32</v>
      </c>
      <c r="I305" s="9">
        <f>(C305/SUM(C305,F305))*SUM(D305,G305)</f>
        <v>4.6153846153846159</v>
      </c>
      <c r="J305" s="9">
        <f>(C305/SUM(C305,F305))*SUM(E305,H305)</f>
        <v>379.38461538461542</v>
      </c>
      <c r="K305" s="9">
        <f>(F305/SUM(C305,F305))*SUM(D305,G305)</f>
        <v>0.38461538461538464</v>
      </c>
      <c r="L305" s="9">
        <f>(F305/SUM(C305,F305))*SUM(E305,H305)</f>
        <v>31.615384615384617</v>
      </c>
      <c r="M305" s="9">
        <f>G305-K305</f>
        <v>-0.38461538461538464</v>
      </c>
      <c r="N305" s="10">
        <f>100*(M305/K305)</f>
        <v>-100</v>
      </c>
      <c r="O305" s="4" t="str">
        <f>IF(AND(I305&gt;=5,J305&gt;=5,K305&gt;=5,L305&gt;=5),"eligible for chi-square test","not eligible for chi-square test")</f>
        <v>not eligible for chi-square test</v>
      </c>
      <c r="S305" s="6" t="str">
        <f>IF(O305="not eligible for chi-square test","not eligible for chi-square testing",IF(Q305&gt;=0.01,"test results not statistically significant",IF(M305&lt;=0,"test results statistically significant, minority NOT overrepresented in arrests",IF(M305&gt;0,"test results statistically significant, minority overrepresented in arrests"))))</f>
        <v>not eligible for chi-square testing</v>
      </c>
    </row>
    <row r="306" spans="1:19" x14ac:dyDescent="0.2">
      <c r="A306" s="6" t="s">
        <v>253</v>
      </c>
      <c r="B306" s="7" t="s">
        <v>254</v>
      </c>
      <c r="C306" s="8">
        <v>301</v>
      </c>
      <c r="D306" s="3">
        <v>0</v>
      </c>
      <c r="E306" s="3">
        <v>301</v>
      </c>
      <c r="F306" s="3">
        <v>16</v>
      </c>
      <c r="G306" s="3">
        <v>0</v>
      </c>
      <c r="H306" s="3">
        <v>16</v>
      </c>
      <c r="I306" s="9">
        <f>(C306/SUM(C306,F306))*SUM(D306,G306)</f>
        <v>0</v>
      </c>
      <c r="J306" s="9">
        <f>(C306/SUM(C306,F306))*SUM(E306,H306)</f>
        <v>301</v>
      </c>
      <c r="K306" s="9">
        <f>(F306/SUM(C306,F306))*SUM(D306,G306)</f>
        <v>0</v>
      </c>
      <c r="L306" s="9">
        <f>(F306/SUM(C306,F306))*SUM(E306,H306)</f>
        <v>16</v>
      </c>
      <c r="M306" s="9">
        <f>G306-K306</f>
        <v>0</v>
      </c>
      <c r="N306" s="10" t="e">
        <f>100*(M306/K306)</f>
        <v>#DIV/0!</v>
      </c>
      <c r="O306" s="4" t="str">
        <f>IF(AND(I306&gt;=5,J306&gt;=5,K306&gt;=5,L306&gt;=5),"eligible for chi-square test","not eligible for chi-square test")</f>
        <v>not eligible for chi-square test</v>
      </c>
      <c r="S306" s="6" t="str">
        <f>IF(O306="not eligible for chi-square test","not eligible for chi-square testing",IF(Q306&gt;=0.01,"test results not statistically significant",IF(M306&lt;=0,"test results statistically significant, minority NOT overrepresented in arrests",IF(M306&gt;0,"test results statistically significant, minority overrepresented in arrests"))))</f>
        <v>not eligible for chi-square testing</v>
      </c>
    </row>
    <row r="307" spans="1:19" x14ac:dyDescent="0.2">
      <c r="A307" s="6" t="s">
        <v>429</v>
      </c>
      <c r="B307" s="7" t="s">
        <v>430</v>
      </c>
      <c r="C307" s="8">
        <v>827</v>
      </c>
      <c r="D307" s="3">
        <v>11</v>
      </c>
      <c r="E307" s="3">
        <v>816</v>
      </c>
      <c r="F307" s="3">
        <v>5</v>
      </c>
      <c r="G307" s="3">
        <v>0</v>
      </c>
      <c r="H307" s="3">
        <v>5</v>
      </c>
      <c r="I307" s="9">
        <f>(C307/SUM(C307,F307))*SUM(D307,G307)</f>
        <v>10.93389423076923</v>
      </c>
      <c r="J307" s="9">
        <f>(C307/SUM(C307,F307))*SUM(E307,H307)</f>
        <v>816.06610576923072</v>
      </c>
      <c r="K307" s="9">
        <f>(F307/SUM(C307,F307))*SUM(D307,G307)</f>
        <v>6.6105769230769232E-2</v>
      </c>
      <c r="L307" s="9">
        <f>(F307/SUM(C307,F307))*SUM(E307,H307)</f>
        <v>4.9338942307692308</v>
      </c>
      <c r="M307" s="9">
        <f>G307-K307</f>
        <v>-6.6105769230769232E-2</v>
      </c>
      <c r="N307" s="10">
        <f>100*(M307/K307)</f>
        <v>-100</v>
      </c>
      <c r="O307" s="4" t="str">
        <f>IF(AND(I307&gt;=5,J307&gt;=5,K307&gt;=5,L307&gt;=5),"eligible for chi-square test","not eligible for chi-square test")</f>
        <v>not eligible for chi-square test</v>
      </c>
      <c r="S307" s="6" t="str">
        <f>IF(O307="not eligible for chi-square test","not eligible for chi-square testing",IF(Q307&gt;=0.01,"test results not statistically significant",IF(M307&lt;=0,"test results statistically significant, minority NOT overrepresented in arrests",IF(M307&gt;0,"test results statistically significant, minority overrepresented in arrests"))))</f>
        <v>not eligible for chi-square testing</v>
      </c>
    </row>
    <row r="308" spans="1:19" x14ac:dyDescent="0.2">
      <c r="A308" s="6" t="s">
        <v>435</v>
      </c>
      <c r="B308" s="7" t="s">
        <v>436</v>
      </c>
      <c r="C308" s="8">
        <v>436</v>
      </c>
      <c r="D308" s="3">
        <v>4</v>
      </c>
      <c r="E308" s="3">
        <v>432</v>
      </c>
      <c r="F308" s="3">
        <v>5</v>
      </c>
      <c r="G308" s="3">
        <v>0</v>
      </c>
      <c r="H308" s="3">
        <v>5</v>
      </c>
      <c r="I308" s="9">
        <f>(C308/SUM(C308,F308))*SUM(D308,G308)</f>
        <v>3.9546485260770976</v>
      </c>
      <c r="J308" s="9">
        <f>(C308/SUM(C308,F308))*SUM(E308,H308)</f>
        <v>432.04535147392289</v>
      </c>
      <c r="K308" s="9">
        <f>(F308/SUM(C308,F308))*SUM(D308,G308)</f>
        <v>4.5351473922902494E-2</v>
      </c>
      <c r="L308" s="9">
        <f>(F308/SUM(C308,F308))*SUM(E308,H308)</f>
        <v>4.9546485260770972</v>
      </c>
      <c r="M308" s="9">
        <f>G308-K308</f>
        <v>-4.5351473922902494E-2</v>
      </c>
      <c r="N308" s="10">
        <f>100*(M308/K308)</f>
        <v>-100</v>
      </c>
      <c r="O308" s="4" t="str">
        <f>IF(AND(I308&gt;=5,J308&gt;=5,K308&gt;=5,L308&gt;=5),"eligible for chi-square test","not eligible for chi-square test")</f>
        <v>not eligible for chi-square test</v>
      </c>
      <c r="S308" s="6" t="str">
        <f>IF(O308="not eligible for chi-square test","not eligible for chi-square testing",IF(Q308&gt;=0.01,"test results not statistically significant",IF(M308&lt;=0,"test results statistically significant, minority NOT overrepresented in arrests",IF(M308&gt;0,"test results statistically significant, minority overrepresented in arrests"))))</f>
        <v>not eligible for chi-square testing</v>
      </c>
    </row>
    <row r="309" spans="1:19" x14ac:dyDescent="0.2">
      <c r="A309" s="6" t="s">
        <v>37</v>
      </c>
      <c r="B309" s="7" t="s">
        <v>38</v>
      </c>
      <c r="C309" s="8">
        <v>39</v>
      </c>
      <c r="D309" s="3">
        <v>0</v>
      </c>
      <c r="E309" s="3">
        <v>39</v>
      </c>
      <c r="F309" s="3">
        <v>1</v>
      </c>
      <c r="G309" s="3">
        <v>0</v>
      </c>
      <c r="H309" s="3">
        <v>1</v>
      </c>
      <c r="I309" s="9">
        <f>(C309/SUM(C309,F309))*SUM(D309,G309)</f>
        <v>0</v>
      </c>
      <c r="J309" s="9">
        <f>(C309/SUM(C309,F309))*SUM(E309,H309)</f>
        <v>39</v>
      </c>
      <c r="K309" s="9">
        <f>(F309/SUM(C309,F309))*SUM(D309,G309)</f>
        <v>0</v>
      </c>
      <c r="L309" s="9">
        <f>(F309/SUM(C309,F309))*SUM(E309,H309)</f>
        <v>1</v>
      </c>
      <c r="M309" s="9">
        <f>G309-K309</f>
        <v>0</v>
      </c>
      <c r="N309" s="10" t="e">
        <f>100*(M309/K309)</f>
        <v>#DIV/0!</v>
      </c>
      <c r="O309" s="4" t="str">
        <f>IF(AND(I309&gt;=5,J309&gt;=5,K309&gt;=5,L309&gt;=5),"eligible for chi-square test","not eligible for chi-square test")</f>
        <v>not eligible for chi-square test</v>
      </c>
      <c r="S309" s="6" t="str">
        <f>IF(O309="not eligible for chi-square test","not eligible for chi-square testing",IF(Q309&gt;=0.01,"test results not statistically significant",IF(M309&lt;=0,"test results statistically significant, minority NOT overrepresented in arrests",IF(M309&gt;0,"test results statistically significant, minority overrepresented in arrests"))))</f>
        <v>not eligible for chi-square testing</v>
      </c>
    </row>
    <row r="310" spans="1:19" x14ac:dyDescent="0.2">
      <c r="A310" s="6" t="s">
        <v>375</v>
      </c>
      <c r="B310" s="7" t="s">
        <v>376</v>
      </c>
      <c r="C310" s="8">
        <v>629</v>
      </c>
      <c r="D310" s="3">
        <v>4</v>
      </c>
      <c r="E310" s="3">
        <v>625</v>
      </c>
      <c r="F310" s="3">
        <v>89</v>
      </c>
      <c r="G310" s="3">
        <v>0</v>
      </c>
      <c r="H310" s="3">
        <v>89</v>
      </c>
      <c r="I310" s="9">
        <f>(C310/SUM(C310,F310))*SUM(D310,G310)</f>
        <v>3.5041782729805013</v>
      </c>
      <c r="J310" s="9">
        <f>(C310/SUM(C310,F310))*SUM(E310,H310)</f>
        <v>625.49582172701946</v>
      </c>
      <c r="K310" s="9">
        <f>(F310/SUM(C310,F310))*SUM(D310,G310)</f>
        <v>0.49582172701949861</v>
      </c>
      <c r="L310" s="9">
        <f>(F310/SUM(C310,F310))*SUM(E310,H310)</f>
        <v>88.504178272980496</v>
      </c>
      <c r="M310" s="9">
        <f>G310-K310</f>
        <v>-0.49582172701949861</v>
      </c>
      <c r="N310" s="10">
        <f>100*(M310/K310)</f>
        <v>-100</v>
      </c>
      <c r="O310" s="4" t="str">
        <f>IF(AND(I310&gt;=5,J310&gt;=5,K310&gt;=5,L310&gt;=5),"eligible for chi-square test","not eligible for chi-square test")</f>
        <v>not eligible for chi-square test</v>
      </c>
      <c r="S310" s="6" t="str">
        <f>IF(O310="not eligible for chi-square test","not eligible for chi-square testing",IF(Q310&gt;=0.01,"test results not statistically significant",IF(M310&lt;=0,"test results statistically significant, minority NOT overrepresented in arrests",IF(M310&gt;0,"test results statistically significant, minority overrepresented in arrests"))))</f>
        <v>not eligible for chi-square testing</v>
      </c>
    </row>
    <row r="311" spans="1:19" x14ac:dyDescent="0.2">
      <c r="A311" s="6" t="s">
        <v>439</v>
      </c>
      <c r="B311" s="7" t="s">
        <v>440</v>
      </c>
      <c r="C311" s="8">
        <v>1644</v>
      </c>
      <c r="D311" s="3">
        <v>0</v>
      </c>
      <c r="E311" s="3">
        <v>1644</v>
      </c>
      <c r="F311" s="3">
        <v>159</v>
      </c>
      <c r="G311" s="3">
        <v>0</v>
      </c>
      <c r="H311" s="3">
        <v>159</v>
      </c>
      <c r="I311" s="9">
        <f>(C311/SUM(C311,F311))*SUM(D311,G311)</f>
        <v>0</v>
      </c>
      <c r="J311" s="9">
        <f>(C311/SUM(C311,F311))*SUM(E311,H311)</f>
        <v>1644</v>
      </c>
      <c r="K311" s="9">
        <f>(F311/SUM(C311,F311))*SUM(D311,G311)</f>
        <v>0</v>
      </c>
      <c r="L311" s="9">
        <f>(F311/SUM(C311,F311))*SUM(E311,H311)</f>
        <v>159</v>
      </c>
      <c r="M311" s="9">
        <f>G311-K311</f>
        <v>0</v>
      </c>
      <c r="N311" s="10" t="e">
        <f>100*(M311/K311)</f>
        <v>#DIV/0!</v>
      </c>
      <c r="O311" s="4" t="str">
        <f>IF(AND(I311&gt;=5,J311&gt;=5,K311&gt;=5,L311&gt;=5),"eligible for chi-square test","not eligible for chi-square test")</f>
        <v>not eligible for chi-square test</v>
      </c>
      <c r="S311" s="6" t="str">
        <f>IF(O311="not eligible for chi-square test","not eligible for chi-square testing",IF(Q311&gt;=0.01,"test results not statistically significant",IF(M311&lt;=0,"test results statistically significant, minority NOT overrepresented in arrests",IF(M311&gt;0,"test results statistically significant, minority overrepresented in arrests"))))</f>
        <v>not eligible for chi-square testing</v>
      </c>
    </row>
    <row r="312" spans="1:19" x14ac:dyDescent="0.2">
      <c r="A312" s="6" t="s">
        <v>441</v>
      </c>
      <c r="B312" s="7" t="s">
        <v>442</v>
      </c>
      <c r="C312" s="8">
        <v>1472</v>
      </c>
      <c r="D312" s="3">
        <v>0</v>
      </c>
      <c r="E312" s="3">
        <v>1472</v>
      </c>
      <c r="F312" s="3">
        <v>38</v>
      </c>
      <c r="G312" s="3">
        <v>0</v>
      </c>
      <c r="H312" s="3">
        <v>38</v>
      </c>
      <c r="I312" s="9">
        <f>(C312/SUM(C312,F312))*SUM(D312,G312)</f>
        <v>0</v>
      </c>
      <c r="J312" s="9">
        <f>(C312/SUM(C312,F312))*SUM(E312,H312)</f>
        <v>1472</v>
      </c>
      <c r="K312" s="9">
        <f>(F312/SUM(C312,F312))*SUM(D312,G312)</f>
        <v>0</v>
      </c>
      <c r="L312" s="9">
        <f>(F312/SUM(C312,F312))*SUM(E312,H312)</f>
        <v>38</v>
      </c>
      <c r="M312" s="9">
        <f>G312-K312</f>
        <v>0</v>
      </c>
      <c r="N312" s="10" t="e">
        <f>100*(M312/K312)</f>
        <v>#DIV/0!</v>
      </c>
      <c r="O312" s="4" t="str">
        <f>IF(AND(I312&gt;=5,J312&gt;=5,K312&gt;=5,L312&gt;=5),"eligible for chi-square test","not eligible for chi-square test")</f>
        <v>not eligible for chi-square test</v>
      </c>
      <c r="S312" s="6" t="str">
        <f>IF(O312="not eligible for chi-square test","not eligible for chi-square testing",IF(Q312&gt;=0.01,"test results not statistically significant",IF(M312&lt;=0,"test results statistically significant, minority NOT overrepresented in arrests",IF(M312&gt;0,"test results statistically significant, minority overrepresented in arrests"))))</f>
        <v>not eligible for chi-square testing</v>
      </c>
    </row>
    <row r="313" spans="1:19" x14ac:dyDescent="0.2">
      <c r="A313" s="6" t="s">
        <v>445</v>
      </c>
      <c r="B313" s="7" t="s">
        <v>446</v>
      </c>
      <c r="C313" s="8">
        <v>4402</v>
      </c>
      <c r="D313" s="3">
        <v>61</v>
      </c>
      <c r="E313" s="3">
        <v>4341</v>
      </c>
      <c r="F313" s="3">
        <v>358</v>
      </c>
      <c r="G313" s="3">
        <v>5</v>
      </c>
      <c r="H313" s="3">
        <v>353</v>
      </c>
      <c r="I313" s="9">
        <f>(C313/SUM(C313,F313))*SUM(D313,G313)</f>
        <v>61.036134453781514</v>
      </c>
      <c r="J313" s="9">
        <f>(C313/SUM(C313,F313))*SUM(E313,H313)</f>
        <v>4340.9638655462186</v>
      </c>
      <c r="K313" s="9">
        <f>(F313/SUM(C313,F313))*SUM(D313,G313)</f>
        <v>4.9638655462184875</v>
      </c>
      <c r="L313" s="9">
        <f>(F313/SUM(C313,F313))*SUM(E313,H313)</f>
        <v>353.03613445378147</v>
      </c>
      <c r="M313" s="9">
        <f>G313-K313</f>
        <v>3.6134453781512477E-2</v>
      </c>
      <c r="N313" s="10">
        <f>100*(M313/K313)</f>
        <v>0.72794988996106058</v>
      </c>
      <c r="O313" s="4" t="str">
        <f>IF(AND(I313&gt;=5,J313&gt;=5,K313&gt;=5,L313&gt;=5),"eligible for chi-square test","not eligible for chi-square test")</f>
        <v>not eligible for chi-square test</v>
      </c>
      <c r="S313" s="6" t="str">
        <f>IF(O313="not eligible for chi-square test","not eligible for chi-square testing",IF(Q313&gt;=0.01,"test results not statistically significant",IF(M313&lt;=0,"test results statistically significant, minority NOT overrepresented in arrests",IF(M313&gt;0,"test results statistically significant, minority overrepresented in arrests"))))</f>
        <v>not eligible for chi-square testing</v>
      </c>
    </row>
  </sheetData>
  <sortState xmlns:xlrd2="http://schemas.microsoft.com/office/spreadsheetml/2017/richdata2" ref="A21:S33">
    <sortCondition ref="A3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B9A8C-D4E2-4047-81F6-ADFF731A00E7}">
  <dimension ref="A1:S314"/>
  <sheetViews>
    <sheetView zoomScaleNormal="100" workbookViewId="0">
      <selection sqref="A1:XFD1"/>
    </sheetView>
  </sheetViews>
  <sheetFormatPr defaultRowHeight="12.75" x14ac:dyDescent="0.2"/>
  <cols>
    <col min="1" max="1" width="37.88671875" style="6" customWidth="1"/>
    <col min="2" max="2" width="13.6640625" style="6" customWidth="1"/>
    <col min="3" max="3" width="6.33203125" style="12" customWidth="1"/>
    <col min="4" max="4" width="9.44140625" style="12" bestFit="1" customWidth="1"/>
    <col min="5" max="5" width="7.44140625" style="12" customWidth="1"/>
    <col min="6" max="6" width="7.33203125" style="12" customWidth="1"/>
    <col min="7" max="7" width="8.33203125" style="12" customWidth="1"/>
    <col min="8" max="8" width="9.6640625" style="12" customWidth="1"/>
    <col min="9" max="9" width="9.5546875" style="9" customWidth="1"/>
    <col min="10" max="10" width="10.5546875" style="9" customWidth="1"/>
    <col min="11" max="12" width="8.109375" style="9" customWidth="1"/>
    <col min="13" max="13" width="9.109375" style="9" customWidth="1"/>
    <col min="14" max="14" width="15.88671875" style="10" bestFit="1" customWidth="1"/>
    <col min="15" max="15" width="19.44140625" style="6" bestFit="1" customWidth="1"/>
    <col min="16" max="16" width="7.33203125" style="10" bestFit="1" customWidth="1"/>
    <col min="17" max="17" width="7.21875" style="11" bestFit="1" customWidth="1"/>
    <col min="18" max="18" width="23.6640625" style="6" bestFit="1" customWidth="1"/>
    <col min="19" max="19" width="24.77734375" style="6" bestFit="1" customWidth="1"/>
    <col min="20" max="16384" width="8.88671875" style="6"/>
  </cols>
  <sheetData>
    <row r="1" spans="1:19" s="18" customFormat="1" ht="38.25" x14ac:dyDescent="0.2">
      <c r="A1" s="13" t="s">
        <v>627</v>
      </c>
      <c r="B1" s="13" t="s">
        <v>0</v>
      </c>
      <c r="C1" s="14" t="s">
        <v>628</v>
      </c>
      <c r="D1" s="14" t="s">
        <v>630</v>
      </c>
      <c r="E1" s="14" t="s">
        <v>631</v>
      </c>
      <c r="F1" s="14" t="s">
        <v>642</v>
      </c>
      <c r="G1" s="14" t="s">
        <v>643</v>
      </c>
      <c r="H1" s="14" t="s">
        <v>644</v>
      </c>
      <c r="I1" s="15" t="s">
        <v>634</v>
      </c>
      <c r="J1" s="16" t="s">
        <v>635</v>
      </c>
      <c r="K1" s="16" t="s">
        <v>645</v>
      </c>
      <c r="L1" s="16" t="s">
        <v>646</v>
      </c>
      <c r="M1" s="16" t="s">
        <v>647</v>
      </c>
      <c r="N1" s="16" t="s">
        <v>648</v>
      </c>
      <c r="O1" s="13" t="s">
        <v>1</v>
      </c>
      <c r="P1" s="13" t="s">
        <v>2</v>
      </c>
      <c r="Q1" s="13" t="s">
        <v>3</v>
      </c>
      <c r="R1" s="13" t="s">
        <v>4</v>
      </c>
      <c r="S1" s="17" t="s">
        <v>626</v>
      </c>
    </row>
    <row r="2" spans="1:19" ht="15.75" x14ac:dyDescent="0.25">
      <c r="A2" s="19" t="s">
        <v>649</v>
      </c>
      <c r="B2" s="3"/>
      <c r="C2" s="20"/>
      <c r="D2" s="3"/>
      <c r="I2" s="34"/>
      <c r="J2" s="22"/>
      <c r="K2" s="22"/>
      <c r="L2" s="22"/>
      <c r="M2" s="22"/>
      <c r="N2" s="4"/>
      <c r="P2" s="6"/>
      <c r="Q2" s="4"/>
    </row>
    <row r="3" spans="1:19" x14ac:dyDescent="0.2">
      <c r="A3" s="6" t="s">
        <v>650</v>
      </c>
      <c r="B3" s="7" t="s">
        <v>246</v>
      </c>
      <c r="C3" s="8">
        <v>3844</v>
      </c>
      <c r="D3" s="3">
        <v>62</v>
      </c>
      <c r="E3" s="3">
        <v>3782</v>
      </c>
      <c r="F3" s="3">
        <v>737</v>
      </c>
      <c r="G3" s="3">
        <v>5</v>
      </c>
      <c r="H3" s="3">
        <v>732</v>
      </c>
      <c r="I3" s="9">
        <f>(C3/SUM(C3,F3))*SUM(D3,G3)</f>
        <v>56.220912464527395</v>
      </c>
      <c r="J3" s="9">
        <f>(C3/SUM(C3,F3))*SUM(E3,H3)</f>
        <v>3787.7790875354726</v>
      </c>
      <c r="K3" s="9">
        <f>(F3/SUM(C3,F3))*SUM(D3,G3)</f>
        <v>10.779087535472604</v>
      </c>
      <c r="L3" s="9">
        <f>(F3/SUM(C3,F3))*SUM(E3,H3)</f>
        <v>726.22091246452737</v>
      </c>
      <c r="M3" s="9">
        <f>G3-K3</f>
        <v>-5.7790875354726037</v>
      </c>
      <c r="N3" s="10">
        <f>100*(M3/K3)</f>
        <v>-53.613884444804469</v>
      </c>
      <c r="O3" s="4" t="str">
        <f>IF(AND(I3&gt;=5,J3&gt;=5,K3&gt;=5,L3&gt;=5),"eligible for chi-square test","not eligible for chi-square test")</f>
        <v>eligible for chi-square test</v>
      </c>
      <c r="P3" s="10">
        <f>(((D3-I3)^2)/I3)+(((E3-J3)^2)/J3)+(((G3-K3)^2)/K3)+(((H3-L3)^2)/L3)</f>
        <v>3.7472459295805258</v>
      </c>
      <c r="Q3" s="11">
        <f>_xlfn.CHISQ.DIST.RT(P3,1)</f>
        <v>5.2894596976639834E-2</v>
      </c>
      <c r="R3" s="6" t="str">
        <f>IF(Q3&lt;0.01,"statistically significant at p&lt;0.01","not statistically significant at p&lt;0.01")</f>
        <v>not statistically significant at p&lt;0.01</v>
      </c>
      <c r="S3" s="6" t="str">
        <f>IF(O3="not eligible for chi-square test","not eligible for chi-square testing",IF(Q3&gt;=0.01,"test results not statistically significant",IF(M3&lt;=0,"test results statistically significant, minority NOT overrepresented in arrests",IF(M3&gt;0,"test results statistically significant, minority overrepresented in arrests"))))</f>
        <v>test results not statistically significant</v>
      </c>
    </row>
    <row r="4" spans="1:19" s="28" customFormat="1" x14ac:dyDescent="0.2">
      <c r="A4" s="6" t="s">
        <v>109</v>
      </c>
      <c r="B4" s="7" t="s">
        <v>110</v>
      </c>
      <c r="C4" s="8">
        <v>22019</v>
      </c>
      <c r="D4" s="3">
        <v>298</v>
      </c>
      <c r="E4" s="3">
        <v>21721</v>
      </c>
      <c r="F4" s="3">
        <v>4697</v>
      </c>
      <c r="G4" s="3">
        <v>46</v>
      </c>
      <c r="H4" s="3">
        <v>4651</v>
      </c>
      <c r="I4" s="9">
        <f>(C4/SUM(C4,F4))*SUM(D4,G4)</f>
        <v>283.52058691420871</v>
      </c>
      <c r="J4" s="9">
        <f>(C4/SUM(C4,F4))*SUM(E4,H4)</f>
        <v>21735.479413085792</v>
      </c>
      <c r="K4" s="9">
        <f>(F4/SUM(C4,F4))*SUM(D4,G4)</f>
        <v>60.479413085791279</v>
      </c>
      <c r="L4" s="9">
        <f>(F4/SUM(C4,F4))*SUM(E4,H4)</f>
        <v>4636.5205869142083</v>
      </c>
      <c r="M4" s="9">
        <f>G4-K4</f>
        <v>-14.479413085791279</v>
      </c>
      <c r="N4" s="10">
        <f>100*(M4/K4)</f>
        <v>-23.941060845368881</v>
      </c>
      <c r="O4" s="4" t="str">
        <f>IF(AND(I4&gt;=5,J4&gt;=5,K4&gt;=5,L4&gt;=5),"eligible for chi-square test","not eligible for chi-square test")</f>
        <v>eligible for chi-square test</v>
      </c>
      <c r="P4" s="10">
        <f>(((D4-I4)^2)/I4)+(((E4-J4)^2)/J4)+(((G4-K4)^2)/K4)+(((H4-L4)^2)/L4)</f>
        <v>4.2608530839950456</v>
      </c>
      <c r="Q4" s="11">
        <f>_xlfn.CHISQ.DIST.RT(P4,1)</f>
        <v>3.9000331382278812E-2</v>
      </c>
      <c r="R4" s="6" t="str">
        <f>IF(Q4&lt;0.01,"statistically significant at p&lt;0.01","not statistically significant at p&lt;0.01")</f>
        <v>not statistically significant at p&lt;0.01</v>
      </c>
      <c r="S4" s="6" t="str">
        <f>IF(O4="not eligible for chi-square test","not eligible for chi-square testing",IF(Q4&gt;=0.01,"test results not statistically significant",IF(M4&lt;=0,"test results statistically significant, minority NOT overrepresented in arrests",IF(M4&gt;0,"test results statistically significant, minority overrepresented in arrests"))))</f>
        <v>test results not statistically significant</v>
      </c>
    </row>
    <row r="5" spans="1:19" s="28" customFormat="1" x14ac:dyDescent="0.2">
      <c r="A5" s="6" t="s">
        <v>173</v>
      </c>
      <c r="B5" s="7" t="s">
        <v>174</v>
      </c>
      <c r="C5" s="8">
        <v>10959</v>
      </c>
      <c r="D5" s="3">
        <v>526</v>
      </c>
      <c r="E5" s="3">
        <v>10433</v>
      </c>
      <c r="F5" s="3">
        <v>874</v>
      </c>
      <c r="G5" s="3">
        <v>29</v>
      </c>
      <c r="H5" s="3">
        <v>845</v>
      </c>
      <c r="I5" s="9">
        <f>(C5/SUM(C5,F5))*SUM(D5,G5)</f>
        <v>514.00701428209243</v>
      </c>
      <c r="J5" s="9">
        <f>(C5/SUM(C5,F5))*SUM(E5,H5)</f>
        <v>10444.992985717907</v>
      </c>
      <c r="K5" s="9">
        <f>(F5/SUM(C5,F5))*SUM(D5,G5)</f>
        <v>40.992985717907544</v>
      </c>
      <c r="L5" s="9">
        <f>(F5/SUM(C5,F5))*SUM(E5,H5)</f>
        <v>833.00701428209243</v>
      </c>
      <c r="M5" s="9">
        <f>G5-K5</f>
        <v>-11.992985717907544</v>
      </c>
      <c r="N5" s="10">
        <f>100*(M5/K5)</f>
        <v>-29.256189828272205</v>
      </c>
      <c r="O5" s="4" t="str">
        <f>IF(AND(I5&gt;=5,J5&gt;=5,K5&gt;=5,L5&gt;=5),"eligible for chi-square test","not eligible for chi-square test")</f>
        <v>eligible for chi-square test</v>
      </c>
      <c r="P5" s="10">
        <f>(((D5-I5)^2)/I5)+(((E5-J5)^2)/J5)+(((G5-K5)^2)/K5)+(((H5-L5)^2)/L5)</f>
        <v>3.9749511299592593</v>
      </c>
      <c r="Q5" s="11">
        <f>_xlfn.CHISQ.DIST.RT(P5,1)</f>
        <v>4.6181793411202231E-2</v>
      </c>
      <c r="R5" s="6" t="str">
        <f>IF(Q5&lt;0.01,"statistically significant at p&lt;0.01","not statistically significant at p&lt;0.01")</f>
        <v>not statistically significant at p&lt;0.01</v>
      </c>
      <c r="S5" s="6" t="str">
        <f>IF(O5="not eligible for chi-square test","not eligible for chi-square testing",IF(Q5&gt;=0.01,"test results not statistically significant",IF(M5&lt;=0,"test results statistically significant, minority NOT overrepresented in arrests",IF(M5&gt;0,"test results statistically significant, minority overrepresented in arrests"))))</f>
        <v>test results not statistically significant</v>
      </c>
    </row>
    <row r="6" spans="1:19" x14ac:dyDescent="0.2">
      <c r="A6" s="6" t="s">
        <v>313</v>
      </c>
      <c r="B6" s="7" t="s">
        <v>314</v>
      </c>
      <c r="C6" s="8">
        <v>11871</v>
      </c>
      <c r="D6" s="3">
        <v>22</v>
      </c>
      <c r="E6" s="3">
        <v>11849</v>
      </c>
      <c r="F6" s="3">
        <v>2610</v>
      </c>
      <c r="G6" s="3">
        <v>7</v>
      </c>
      <c r="H6" s="3">
        <v>2603</v>
      </c>
      <c r="I6" s="9">
        <f>(C6/SUM(C6,F6))*SUM(D6,G6)</f>
        <v>23.773151025481667</v>
      </c>
      <c r="J6" s="9">
        <f>(C6/SUM(C6,F6))*SUM(E6,H6)</f>
        <v>11847.226848974518</v>
      </c>
      <c r="K6" s="9">
        <f>(F6/SUM(C6,F6))*SUM(D6,G6)</f>
        <v>5.2268489745183349</v>
      </c>
      <c r="L6" s="9">
        <f>(F6/SUM(C6,F6))*SUM(E6,H6)</f>
        <v>2604.7731510254816</v>
      </c>
      <c r="M6" s="9">
        <f>G6-K6</f>
        <v>1.7731510254816651</v>
      </c>
      <c r="N6" s="10">
        <f>100*(M6/K6)</f>
        <v>33.923900118906055</v>
      </c>
      <c r="O6" s="4" t="str">
        <f>IF(AND(I6&gt;=5,J6&gt;=5,K6&gt;=5,L6&gt;=5),"eligible for chi-square test","not eligible for chi-square test")</f>
        <v>eligible for chi-square test</v>
      </c>
      <c r="P6" s="10">
        <f>(((D6-I6)^2)/I6)+(((E6-J6)^2)/J6)+(((G6-K6)^2)/K6)+(((H6-L6)^2)/L6)</f>
        <v>0.7352471548466627</v>
      </c>
      <c r="Q6" s="11">
        <f>_xlfn.CHISQ.DIST.RT(P6,1)</f>
        <v>0.39118765070337252</v>
      </c>
      <c r="R6" s="6" t="str">
        <f>IF(Q6&lt;0.01,"statistically significant at p&lt;0.01","not statistically significant at p&lt;0.01")</f>
        <v>not statistically significant at p&lt;0.01</v>
      </c>
      <c r="S6" s="6" t="str">
        <f>IF(O6="not eligible for chi-square test","not eligible for chi-square testing",IF(Q6&gt;=0.01,"test results not statistically significant",IF(M6&lt;=0,"test results statistically significant, minority NOT overrepresented in arrests",IF(M6&gt;0,"test results statistically significant, minority overrepresented in arrests"))))</f>
        <v>test results not statistically significant</v>
      </c>
    </row>
    <row r="7" spans="1:19" x14ac:dyDescent="0.2">
      <c r="A7" s="6" t="s">
        <v>591</v>
      </c>
      <c r="B7" s="7" t="s">
        <v>592</v>
      </c>
      <c r="C7" s="8">
        <v>18395</v>
      </c>
      <c r="D7" s="3">
        <v>145</v>
      </c>
      <c r="E7" s="3">
        <v>18250</v>
      </c>
      <c r="F7" s="3">
        <v>692</v>
      </c>
      <c r="G7" s="3">
        <v>6</v>
      </c>
      <c r="H7" s="3">
        <v>686</v>
      </c>
      <c r="I7" s="9">
        <f>(C7/SUM(C7,F7))*SUM(D7,G7)</f>
        <v>145.5254885524179</v>
      </c>
      <c r="J7" s="9">
        <f>(C7/SUM(C7,F7))*SUM(E7,H7)</f>
        <v>18249.474511447585</v>
      </c>
      <c r="K7" s="9">
        <f>(F7/SUM(C7,F7))*SUM(D7,G7)</f>
        <v>5.4745114475821239</v>
      </c>
      <c r="L7" s="9">
        <f>(F7/SUM(C7,F7))*SUM(E7,H7)</f>
        <v>686.52548855241787</v>
      </c>
      <c r="M7" s="9">
        <f>G7-K7</f>
        <v>0.52548855241787606</v>
      </c>
      <c r="N7" s="10">
        <f>100*(M7/K7)</f>
        <v>9.5988209623703256</v>
      </c>
      <c r="O7" s="4" t="str">
        <f>IF(AND(I7&gt;=5,J7&gt;=5,K7&gt;=5,L7&gt;=5),"eligible for chi-square test","not eligible for chi-square test")</f>
        <v>eligible for chi-square test</v>
      </c>
      <c r="P7" s="10">
        <f>(((D7-I7)^2)/I7)+(((E7-J7)^2)/J7)+(((G7-K7)^2)/K7)+(((H7-L7)^2)/L7)</f>
        <v>5.275558712234809E-2</v>
      </c>
      <c r="Q7" s="11">
        <f>_xlfn.CHISQ.DIST.RT(P7,1)</f>
        <v>0.81833589538549345</v>
      </c>
      <c r="R7" s="6" t="str">
        <f>IF(Q7&lt;0.01,"statistically significant at p&lt;0.01","not statistically significant at p&lt;0.01")</f>
        <v>not statistically significant at p&lt;0.01</v>
      </c>
      <c r="S7" s="6" t="str">
        <f>IF(O7="not eligible for chi-square test","not eligible for chi-square testing",IF(Q7&gt;=0.01,"test results not statistically significant",IF(M7&lt;=0,"test results statistically significant, minority NOT overrepresented in arrests",IF(M7&gt;0,"test results statistically significant, minority overrepresented in arrests"))))</f>
        <v>test results not statistically significant</v>
      </c>
    </row>
    <row r="8" spans="1:19" x14ac:dyDescent="0.2">
      <c r="A8" s="6" t="s">
        <v>603</v>
      </c>
      <c r="B8" s="7" t="s">
        <v>604</v>
      </c>
      <c r="C8" s="8">
        <v>13777</v>
      </c>
      <c r="D8" s="3">
        <v>112</v>
      </c>
      <c r="E8" s="3">
        <v>13665</v>
      </c>
      <c r="F8" s="3">
        <v>2209</v>
      </c>
      <c r="G8" s="3">
        <v>25</v>
      </c>
      <c r="H8" s="3">
        <v>2184</v>
      </c>
      <c r="I8" s="9">
        <f>(C8/SUM(C8,F8))*SUM(D8,G8)</f>
        <v>118.06887276366821</v>
      </c>
      <c r="J8" s="9">
        <f>(C8/SUM(C8,F8))*SUM(E8,H8)</f>
        <v>13658.931127236332</v>
      </c>
      <c r="K8" s="9">
        <f>(F8/SUM(C8,F8))*SUM(D8,G8)</f>
        <v>18.93112723633179</v>
      </c>
      <c r="L8" s="9">
        <f>(F8/SUM(C8,F8))*SUM(E8,H8)</f>
        <v>2190.0688727636684</v>
      </c>
      <c r="M8" s="9">
        <f>G8-K8</f>
        <v>6.0688727636682103</v>
      </c>
      <c r="N8" s="10">
        <f>100*(M8/K8)</f>
        <v>32.057640772817244</v>
      </c>
      <c r="O8" s="4" t="str">
        <f>IF(AND(I8&gt;=5,J8&gt;=5,K8&gt;=5,L8&gt;=5),"eligible for chi-square test","not eligible for chi-square test")</f>
        <v>eligible for chi-square test</v>
      </c>
      <c r="P8" s="10">
        <f>(((D8-I8)^2)/I8)+(((E8-J8)^2)/J8)+(((G8-K8)^2)/K8)+(((H8-L8)^2)/L8)</f>
        <v>2.2769981822770191</v>
      </c>
      <c r="Q8" s="11">
        <f>_xlfn.CHISQ.DIST.RT(P8,1)</f>
        <v>0.13130579564409514</v>
      </c>
      <c r="R8" s="6" t="str">
        <f>IF(Q8&lt;0.01,"statistically significant at p&lt;0.01","not statistically significant at p&lt;0.01")</f>
        <v>not statistically significant at p&lt;0.01</v>
      </c>
      <c r="S8" s="6" t="str">
        <f>IF(O8="not eligible for chi-square test","not eligible for chi-square testing",IF(Q8&gt;=0.01,"test results not statistically significant",IF(M8&lt;=0,"test results statistically significant, minority NOT overrepresented in arrests",IF(M8&gt;0,"test results statistically significant, minority overrepresented in arrests"))))</f>
        <v>test results not statistically significant</v>
      </c>
    </row>
    <row r="9" spans="1:19" x14ac:dyDescent="0.2">
      <c r="B9" s="7"/>
      <c r="C9" s="8"/>
      <c r="D9" s="3"/>
      <c r="E9" s="3"/>
      <c r="F9" s="3"/>
      <c r="G9" s="3"/>
      <c r="H9" s="3"/>
      <c r="O9" s="4"/>
    </row>
    <row r="10" spans="1:19" x14ac:dyDescent="0.2">
      <c r="B10" s="7"/>
      <c r="C10" s="8"/>
      <c r="D10" s="3"/>
      <c r="E10" s="3"/>
      <c r="F10" s="3"/>
      <c r="G10" s="3"/>
      <c r="H10" s="3"/>
      <c r="O10" s="4"/>
    </row>
    <row r="11" spans="1:19" ht="15.75" x14ac:dyDescent="0.25">
      <c r="A11" s="19" t="s">
        <v>640</v>
      </c>
      <c r="B11" s="7"/>
      <c r="C11" s="8"/>
      <c r="D11" s="3"/>
      <c r="E11" s="3"/>
      <c r="F11" s="3"/>
      <c r="G11" s="3"/>
      <c r="H11" s="3"/>
      <c r="O11" s="4"/>
    </row>
    <row r="12" spans="1:19" x14ac:dyDescent="0.2">
      <c r="A12" s="6" t="s">
        <v>419</v>
      </c>
      <c r="B12" s="7" t="s">
        <v>420</v>
      </c>
      <c r="C12" s="8">
        <v>1940</v>
      </c>
      <c r="D12" s="3">
        <v>12</v>
      </c>
      <c r="E12" s="3">
        <v>1928</v>
      </c>
      <c r="F12" s="3">
        <v>14</v>
      </c>
      <c r="G12" s="3">
        <v>0</v>
      </c>
      <c r="H12" s="3">
        <v>14</v>
      </c>
      <c r="I12" s="9">
        <f>(C12/SUM(C12,F12))*SUM(D12,G12)</f>
        <v>11.914022517911976</v>
      </c>
      <c r="J12" s="9">
        <f>(C12/SUM(C12,F12))*SUM(E12,H12)</f>
        <v>1928.0859774820881</v>
      </c>
      <c r="K12" s="9">
        <f>(F12/SUM(C12,F12))*SUM(D12,G12)</f>
        <v>8.5977482088024568E-2</v>
      </c>
      <c r="L12" s="9">
        <f>(F12/SUM(C12,F12))*SUM(E12,H12)</f>
        <v>13.914022517911976</v>
      </c>
      <c r="M12" s="9">
        <f>G12-K12</f>
        <v>-8.5977482088024568E-2</v>
      </c>
      <c r="N12" s="10">
        <f>100*(M12/K12)</f>
        <v>-100</v>
      </c>
      <c r="O12" s="4" t="str">
        <f>IF(AND(I12&gt;=5,J12&gt;=5,K12&gt;=5,L12&gt;=5),"eligible for chi-square test","not eligible for chi-square test")</f>
        <v>not eligible for chi-square test</v>
      </c>
      <c r="S12" s="6" t="str">
        <f>IF(O12="not eligible for chi-square test","not eligible for chi-square testing",IF(Q12&gt;=0.01,"test results not statistically significant",IF(M12&lt;=0,"test results statistically significant, minority NOT overrepresented in arrests",IF(M12&gt;0,"test results statistically significant, minority overrepresented in arrests"))))</f>
        <v>not eligible for chi-square testing</v>
      </c>
    </row>
    <row r="13" spans="1:19" x14ac:dyDescent="0.2">
      <c r="A13" s="6" t="s">
        <v>5</v>
      </c>
      <c r="B13" s="7" t="s">
        <v>6</v>
      </c>
      <c r="C13" s="8">
        <v>393</v>
      </c>
      <c r="D13" s="3">
        <v>5</v>
      </c>
      <c r="E13" s="3">
        <v>388</v>
      </c>
      <c r="F13" s="3">
        <v>5</v>
      </c>
      <c r="G13" s="3">
        <v>0</v>
      </c>
      <c r="H13" s="3">
        <v>5</v>
      </c>
      <c r="I13" s="9">
        <f>(C13/SUM(C13,F13))*SUM(D13,G13)</f>
        <v>4.9371859296482414</v>
      </c>
      <c r="J13" s="9">
        <f>(C13/SUM(C13,F13))*SUM(E13,H13)</f>
        <v>388.06281407035175</v>
      </c>
      <c r="K13" s="9">
        <f>(F13/SUM(C13,F13))*SUM(D13,G13)</f>
        <v>6.2814070351758802E-2</v>
      </c>
      <c r="L13" s="9">
        <f>(F13/SUM(C13,F13))*SUM(E13,H13)</f>
        <v>4.9371859296482414</v>
      </c>
      <c r="M13" s="9">
        <f>G13-K13</f>
        <v>-6.2814070351758802E-2</v>
      </c>
      <c r="N13" s="10">
        <f>100*(M13/K13)</f>
        <v>-100</v>
      </c>
      <c r="O13" s="4" t="str">
        <f>IF(AND(I13&gt;=5,J13&gt;=5,K13&gt;=5,L13&gt;=5),"eligible for chi-square test","not eligible for chi-square test")</f>
        <v>not eligible for chi-square test</v>
      </c>
      <c r="S13" s="6" t="str">
        <f>IF(O13="not eligible for chi-square test","not eligible for chi-square testing",IF(Q13&gt;=0.01,"test results not statistically significant",IF(M13&lt;=0,"test results statistically significant, minority NOT overrepresented in arrests",IF(M13&gt;0,"test results statistically significant, minority overrepresented in arrests"))))</f>
        <v>not eligible for chi-square testing</v>
      </c>
    </row>
    <row r="14" spans="1:19" x14ac:dyDescent="0.2">
      <c r="A14" s="6" t="s">
        <v>19</v>
      </c>
      <c r="B14" s="7" t="s">
        <v>20</v>
      </c>
      <c r="C14" s="8">
        <v>4475</v>
      </c>
      <c r="D14" s="3">
        <v>3</v>
      </c>
      <c r="E14" s="3">
        <v>4472</v>
      </c>
      <c r="F14" s="3">
        <v>143</v>
      </c>
      <c r="G14" s="3">
        <v>0</v>
      </c>
      <c r="H14" s="3">
        <v>143</v>
      </c>
      <c r="I14" s="9">
        <f>(C14/SUM(C14,F14))*SUM(D14,G14)</f>
        <v>2.9071026418362926</v>
      </c>
      <c r="J14" s="9">
        <f>(C14/SUM(C14,F14))*SUM(E14,H14)</f>
        <v>4472.0928973581631</v>
      </c>
      <c r="K14" s="9">
        <f>(F14/SUM(C14,F14))*SUM(D14,G14)</f>
        <v>9.2897358163707228E-2</v>
      </c>
      <c r="L14" s="9">
        <f>(F14/SUM(C14,F14))*SUM(E14,H14)</f>
        <v>142.9071026418363</v>
      </c>
      <c r="M14" s="9">
        <f>G14-K14</f>
        <v>-9.2897358163707228E-2</v>
      </c>
      <c r="N14" s="10">
        <f>100*(M14/K14)</f>
        <v>-100</v>
      </c>
      <c r="O14" s="4" t="str">
        <f>IF(AND(I14&gt;=5,J14&gt;=5,K14&gt;=5,L14&gt;=5),"eligible for chi-square test","not eligible for chi-square test")</f>
        <v>not eligible for chi-square test</v>
      </c>
      <c r="S14" s="6" t="str">
        <f>IF(O14="not eligible for chi-square test","not eligible for chi-square testing",IF(Q14&gt;=0.01,"test results not statistically significant",IF(M14&lt;=0,"test results statistically significant, minority NOT overrepresented in arrests",IF(M14&gt;0,"test results statistically significant, minority overrepresented in arrests"))))</f>
        <v>not eligible for chi-square testing</v>
      </c>
    </row>
    <row r="15" spans="1:19" x14ac:dyDescent="0.2">
      <c r="A15" s="6" t="s">
        <v>13</v>
      </c>
      <c r="B15" s="7" t="s">
        <v>14</v>
      </c>
      <c r="C15" s="8">
        <v>8</v>
      </c>
      <c r="D15" s="3">
        <v>0</v>
      </c>
      <c r="E15" s="3">
        <v>8</v>
      </c>
      <c r="F15" s="3">
        <v>0</v>
      </c>
      <c r="G15" s="3">
        <v>0</v>
      </c>
      <c r="H15" s="3">
        <v>0</v>
      </c>
      <c r="I15" s="9">
        <f>(C15/SUM(C15,F15))*SUM(D15,G15)</f>
        <v>0</v>
      </c>
      <c r="J15" s="9">
        <f>(C15/SUM(C15,F15))*SUM(E15,H15)</f>
        <v>8</v>
      </c>
      <c r="K15" s="9">
        <f>(F15/SUM(C15,F15))*SUM(D15,G15)</f>
        <v>0</v>
      </c>
      <c r="L15" s="9">
        <f>(F15/SUM(C15,F15))*SUM(E15,H15)</f>
        <v>0</v>
      </c>
      <c r="M15" s="9">
        <f>G15-K15</f>
        <v>0</v>
      </c>
      <c r="N15" s="10" t="e">
        <f>100*(M15/K15)</f>
        <v>#DIV/0!</v>
      </c>
      <c r="O15" s="4" t="str">
        <f>IF(AND(I15&gt;=5,J15&gt;=5,K15&gt;=5,L15&gt;=5),"eligible for chi-square test","not eligible for chi-square test")</f>
        <v>not eligible for chi-square test</v>
      </c>
      <c r="S15" s="6" t="str">
        <f>IF(O15="not eligible for chi-square test","not eligible for chi-square testing",IF(Q15&gt;=0.01,"test results not statistically significant",IF(M15&lt;=0,"test results statistically significant, minority NOT overrepresented in arrests",IF(M15&gt;0,"test results statistically significant, minority overrepresented in arrests"))))</f>
        <v>not eligible for chi-square testing</v>
      </c>
    </row>
    <row r="16" spans="1:19" x14ac:dyDescent="0.2">
      <c r="A16" s="6" t="s">
        <v>451</v>
      </c>
      <c r="B16" s="7" t="s">
        <v>452</v>
      </c>
      <c r="C16" s="8">
        <v>5</v>
      </c>
      <c r="D16" s="3">
        <v>0</v>
      </c>
      <c r="E16" s="3">
        <v>5</v>
      </c>
      <c r="F16" s="3">
        <v>0</v>
      </c>
      <c r="G16" s="3">
        <v>0</v>
      </c>
      <c r="H16" s="3">
        <v>0</v>
      </c>
      <c r="I16" s="9">
        <f>(C16/SUM(C16,F16))*SUM(D16,G16)</f>
        <v>0</v>
      </c>
      <c r="J16" s="9">
        <f>(C16/SUM(C16,F16))*SUM(E16,H16)</f>
        <v>5</v>
      </c>
      <c r="K16" s="9">
        <f>(F16/SUM(C16,F16))*SUM(D16,G16)</f>
        <v>0</v>
      </c>
      <c r="L16" s="9">
        <f>(F16/SUM(C16,F16))*SUM(E16,H16)</f>
        <v>0</v>
      </c>
      <c r="M16" s="9">
        <f>G16-K16</f>
        <v>0</v>
      </c>
      <c r="N16" s="10" t="e">
        <f>100*(M16/K16)</f>
        <v>#DIV/0!</v>
      </c>
      <c r="O16" s="4" t="str">
        <f>IF(AND(I16&gt;=5,J16&gt;=5,K16&gt;=5,L16&gt;=5),"eligible for chi-square test","not eligible for chi-square test")</f>
        <v>not eligible for chi-square test</v>
      </c>
      <c r="S16" s="6" t="str">
        <f>IF(O16="not eligible for chi-square test","not eligible for chi-square testing",IF(Q16&gt;=0.01,"test results not statistically significant",IF(M16&lt;=0,"test results statistically significant, minority NOT overrepresented in arrests",IF(M16&gt;0,"test results statistically significant, minority overrepresented in arrests"))))</f>
        <v>not eligible for chi-square testing</v>
      </c>
    </row>
    <row r="17" spans="1:19" x14ac:dyDescent="0.2">
      <c r="A17" s="6" t="s">
        <v>449</v>
      </c>
      <c r="B17" s="7" t="s">
        <v>450</v>
      </c>
      <c r="C17" s="8">
        <v>3305</v>
      </c>
      <c r="D17" s="3">
        <v>4</v>
      </c>
      <c r="E17" s="3">
        <v>3301</v>
      </c>
      <c r="F17" s="3">
        <v>396</v>
      </c>
      <c r="G17" s="3">
        <v>0</v>
      </c>
      <c r="H17" s="3">
        <v>396</v>
      </c>
      <c r="I17" s="9">
        <f>(C17/SUM(C17,F17))*SUM(D17,G17)</f>
        <v>3.5720075655228318</v>
      </c>
      <c r="J17" s="9">
        <f>(C17/SUM(C17,F17))*SUM(E17,H17)</f>
        <v>3301.4279924344773</v>
      </c>
      <c r="K17" s="9">
        <f>(F17/SUM(C17,F17))*SUM(D17,G17)</f>
        <v>0.42799243447716834</v>
      </c>
      <c r="L17" s="9">
        <f>(F17/SUM(C17,F17))*SUM(E17,H17)</f>
        <v>395.57200756552282</v>
      </c>
      <c r="M17" s="9">
        <f>G17-K17</f>
        <v>-0.42799243447716834</v>
      </c>
      <c r="N17" s="10">
        <f>100*(M17/K17)</f>
        <v>-100</v>
      </c>
      <c r="O17" s="4" t="str">
        <f>IF(AND(I17&gt;=5,J17&gt;=5,K17&gt;=5,L17&gt;=5),"eligible for chi-square test","not eligible for chi-square test")</f>
        <v>not eligible for chi-square test</v>
      </c>
      <c r="S17" s="6" t="str">
        <f>IF(O17="not eligible for chi-square test","not eligible for chi-square testing",IF(Q17&gt;=0.01,"test results not statistically significant",IF(M17&lt;=0,"test results statistically significant, minority NOT overrepresented in arrests",IF(M17&gt;0,"test results statistically significant, minority overrepresented in arrests"))))</f>
        <v>not eligible for chi-square testing</v>
      </c>
    </row>
    <row r="18" spans="1:19" x14ac:dyDescent="0.2">
      <c r="A18" s="6" t="s">
        <v>21</v>
      </c>
      <c r="B18" s="7" t="s">
        <v>22</v>
      </c>
      <c r="C18" s="8">
        <v>934</v>
      </c>
      <c r="D18" s="3">
        <v>6</v>
      </c>
      <c r="E18" s="3">
        <v>928</v>
      </c>
      <c r="F18" s="3">
        <v>20</v>
      </c>
      <c r="G18" s="3">
        <v>0</v>
      </c>
      <c r="H18" s="3">
        <v>20</v>
      </c>
      <c r="I18" s="9">
        <f>(C18/SUM(C18,F18))*SUM(D18,G18)</f>
        <v>5.8742138364779874</v>
      </c>
      <c r="J18" s="9">
        <f>(C18/SUM(C18,F18))*SUM(E18,H18)</f>
        <v>928.12578616352198</v>
      </c>
      <c r="K18" s="9">
        <f>(F18/SUM(C18,F18))*SUM(D18,G18)</f>
        <v>0.12578616352201258</v>
      </c>
      <c r="L18" s="9">
        <f>(F18/SUM(C18,F18))*SUM(E18,H18)</f>
        <v>19.874213836477988</v>
      </c>
      <c r="M18" s="9">
        <f>G18-K18</f>
        <v>-0.12578616352201258</v>
      </c>
      <c r="N18" s="10">
        <f>100*(M18/K18)</f>
        <v>-100</v>
      </c>
      <c r="O18" s="4" t="str">
        <f>IF(AND(I18&gt;=5,J18&gt;=5,K18&gt;=5,L18&gt;=5),"eligible for chi-square test","not eligible for chi-square test")</f>
        <v>not eligible for chi-square test</v>
      </c>
      <c r="S18" s="6" t="str">
        <f>IF(O18="not eligible for chi-square test","not eligible for chi-square testing",IF(Q18&gt;=0.01,"test results not statistically significant",IF(M18&lt;=0,"test results statistically significant, minority NOT overrepresented in arrests",IF(M18&gt;0,"test results statistically significant, minority overrepresented in arrests"))))</f>
        <v>not eligible for chi-square testing</v>
      </c>
    </row>
    <row r="19" spans="1:19" x14ac:dyDescent="0.2">
      <c r="A19" s="6" t="s">
        <v>63</v>
      </c>
      <c r="B19" s="7" t="s">
        <v>64</v>
      </c>
      <c r="C19" s="8">
        <v>528</v>
      </c>
      <c r="D19" s="3">
        <v>1</v>
      </c>
      <c r="E19" s="3">
        <v>527</v>
      </c>
      <c r="F19" s="3">
        <v>8</v>
      </c>
      <c r="G19" s="3">
        <v>0</v>
      </c>
      <c r="H19" s="3">
        <v>8</v>
      </c>
      <c r="I19" s="9">
        <f>(C19/SUM(C19,F19))*SUM(D19,G19)</f>
        <v>0.9850746268656716</v>
      </c>
      <c r="J19" s="9">
        <f>(C19/SUM(C19,F19))*SUM(E19,H19)</f>
        <v>527.01492537313436</v>
      </c>
      <c r="K19" s="9">
        <f>(F19/SUM(C19,F19))*SUM(D19,G19)</f>
        <v>1.4925373134328358E-2</v>
      </c>
      <c r="L19" s="9">
        <f>(F19/SUM(C19,F19))*SUM(E19,H19)</f>
        <v>7.9850746268656714</v>
      </c>
      <c r="M19" s="9">
        <f>G19-K19</f>
        <v>-1.4925373134328358E-2</v>
      </c>
      <c r="N19" s="10">
        <f>100*(M19/K19)</f>
        <v>-100</v>
      </c>
      <c r="O19" s="4" t="str">
        <f>IF(AND(I19&gt;=5,J19&gt;=5,K19&gt;=5,L19&gt;=5),"eligible for chi-square test","not eligible for chi-square test")</f>
        <v>not eligible for chi-square test</v>
      </c>
      <c r="S19" s="6" t="str">
        <f>IF(O19="not eligible for chi-square test","not eligible for chi-square testing",IF(Q19&gt;=0.01,"test results not statistically significant",IF(M19&lt;=0,"test results statistically significant, minority NOT overrepresented in arrests",IF(M19&gt;0,"test results statistically significant, minority overrepresented in arrests"))))</f>
        <v>not eligible for chi-square testing</v>
      </c>
    </row>
    <row r="20" spans="1:19" x14ac:dyDescent="0.2">
      <c r="A20" s="6" t="s">
        <v>23</v>
      </c>
      <c r="B20" s="7" t="s">
        <v>24</v>
      </c>
      <c r="C20" s="8">
        <v>2141</v>
      </c>
      <c r="D20" s="3">
        <v>15</v>
      </c>
      <c r="E20" s="3">
        <v>2126</v>
      </c>
      <c r="F20" s="3">
        <v>34</v>
      </c>
      <c r="G20" s="3">
        <v>0</v>
      </c>
      <c r="H20" s="3">
        <v>34</v>
      </c>
      <c r="I20" s="9">
        <f>(C20/SUM(C20,F20))*SUM(D20,G20)</f>
        <v>14.76551724137931</v>
      </c>
      <c r="J20" s="9">
        <f>(C20/SUM(C20,F20))*SUM(E20,H20)</f>
        <v>2126.2344827586207</v>
      </c>
      <c r="K20" s="9">
        <f>(F20/SUM(C20,F20))*SUM(D20,G20)</f>
        <v>0.23448275862068965</v>
      </c>
      <c r="L20" s="9">
        <f>(F20/SUM(C20,F20))*SUM(E20,H20)</f>
        <v>33.765517241379307</v>
      </c>
      <c r="M20" s="9">
        <f>G20-K20</f>
        <v>-0.23448275862068965</v>
      </c>
      <c r="N20" s="10">
        <f>100*(M20/K20)</f>
        <v>-100</v>
      </c>
      <c r="O20" s="4" t="str">
        <f>IF(AND(I20&gt;=5,J20&gt;=5,K20&gt;=5,L20&gt;=5),"eligible for chi-square test","not eligible for chi-square test")</f>
        <v>not eligible for chi-square test</v>
      </c>
      <c r="S20" s="6" t="str">
        <f>IF(O20="not eligible for chi-square test","not eligible for chi-square testing",IF(Q20&gt;=0.01,"test results not statistically significant",IF(M20&lt;=0,"test results statistically significant, minority NOT overrepresented in arrests",IF(M20&gt;0,"test results statistically significant, minority overrepresented in arrests"))))</f>
        <v>not eligible for chi-square testing</v>
      </c>
    </row>
    <row r="21" spans="1:19" x14ac:dyDescent="0.2">
      <c r="A21" s="6" t="s">
        <v>25</v>
      </c>
      <c r="B21" s="7" t="s">
        <v>26</v>
      </c>
      <c r="C21" s="8">
        <v>3209</v>
      </c>
      <c r="D21" s="3">
        <v>15</v>
      </c>
      <c r="E21" s="3">
        <v>3194</v>
      </c>
      <c r="F21" s="3">
        <v>66</v>
      </c>
      <c r="G21" s="3">
        <v>0</v>
      </c>
      <c r="H21" s="3">
        <v>66</v>
      </c>
      <c r="I21" s="9">
        <f>(C21/SUM(C21,F21))*SUM(D21,G21)</f>
        <v>14.697709923664121</v>
      </c>
      <c r="J21" s="9">
        <f>(C21/SUM(C21,F21))*SUM(E21,H21)</f>
        <v>3194.3022900763358</v>
      </c>
      <c r="K21" s="9">
        <f>(F21/SUM(C21,F21))*SUM(D21,G21)</f>
        <v>0.30229007633587784</v>
      </c>
      <c r="L21" s="9">
        <f>(F21/SUM(C21,F21))*SUM(E21,H21)</f>
        <v>65.697709923664121</v>
      </c>
      <c r="M21" s="9">
        <f>G21-K21</f>
        <v>-0.30229007633587784</v>
      </c>
      <c r="N21" s="10">
        <f>100*(M21/K21)</f>
        <v>-100</v>
      </c>
      <c r="O21" s="4" t="str">
        <f>IF(AND(I21&gt;=5,J21&gt;=5,K21&gt;=5,L21&gt;=5),"eligible for chi-square test","not eligible for chi-square test")</f>
        <v>not eligible for chi-square test</v>
      </c>
      <c r="S21" s="6" t="str">
        <f>IF(O21="not eligible for chi-square test","not eligible for chi-square testing",IF(Q21&gt;=0.01,"test results not statistically significant",IF(M21&lt;=0,"test results statistically significant, minority NOT overrepresented in arrests",IF(M21&gt;0,"test results statistically significant, minority overrepresented in arrests"))))</f>
        <v>not eligible for chi-square testing</v>
      </c>
    </row>
    <row r="22" spans="1:19" x14ac:dyDescent="0.2">
      <c r="A22" s="6" t="s">
        <v>27</v>
      </c>
      <c r="B22" s="7" t="s">
        <v>28</v>
      </c>
      <c r="C22" s="8">
        <v>82</v>
      </c>
      <c r="D22" s="3">
        <v>1</v>
      </c>
      <c r="E22" s="3">
        <v>81</v>
      </c>
      <c r="F22" s="3">
        <v>9</v>
      </c>
      <c r="G22" s="3">
        <v>0</v>
      </c>
      <c r="H22" s="3">
        <v>9</v>
      </c>
      <c r="I22" s="9">
        <f>(C22/SUM(C22,F22))*SUM(D22,G22)</f>
        <v>0.90109890109890112</v>
      </c>
      <c r="J22" s="9">
        <f>(C22/SUM(C22,F22))*SUM(E22,H22)</f>
        <v>81.098901098901095</v>
      </c>
      <c r="K22" s="9">
        <f>(F22/SUM(C22,F22))*SUM(D22,G22)</f>
        <v>9.8901098901098897E-2</v>
      </c>
      <c r="L22" s="9">
        <f>(F22/SUM(C22,F22))*SUM(E22,H22)</f>
        <v>8.9010989010989015</v>
      </c>
      <c r="M22" s="9">
        <f>G22-K22</f>
        <v>-9.8901098901098897E-2</v>
      </c>
      <c r="N22" s="10">
        <f>100*(M22/K22)</f>
        <v>-100</v>
      </c>
      <c r="O22" s="4" t="str">
        <f>IF(AND(I22&gt;=5,J22&gt;=5,K22&gt;=5,L22&gt;=5),"eligible for chi-square test","not eligible for chi-square test")</f>
        <v>not eligible for chi-square test</v>
      </c>
      <c r="S22" s="6" t="str">
        <f>IF(O22="not eligible for chi-square test","not eligible for chi-square testing",IF(Q22&gt;=0.01,"test results not statistically significant",IF(M22&lt;=0,"test results statistically significant, minority NOT overrepresented in arrests",IF(M22&gt;0,"test results statistically significant, minority overrepresented in arrests"))))</f>
        <v>not eligible for chi-square testing</v>
      </c>
    </row>
    <row r="23" spans="1:19" x14ac:dyDescent="0.2">
      <c r="A23" s="6" t="s">
        <v>617</v>
      </c>
      <c r="B23" s="7" t="s">
        <v>268</v>
      </c>
      <c r="C23" s="8">
        <v>989</v>
      </c>
      <c r="D23" s="3">
        <v>3</v>
      </c>
      <c r="E23" s="3">
        <v>986</v>
      </c>
      <c r="F23" s="3">
        <v>12</v>
      </c>
      <c r="G23" s="3">
        <v>0</v>
      </c>
      <c r="H23" s="3">
        <v>12</v>
      </c>
      <c r="I23" s="9">
        <f>(C23/SUM(C23,F23))*SUM(D23,G23)</f>
        <v>2.9640359640359639</v>
      </c>
      <c r="J23" s="9">
        <f>(C23/SUM(C23,F23))*SUM(E23,H23)</f>
        <v>986.03596403596396</v>
      </c>
      <c r="K23" s="9">
        <f>(F23/SUM(C23,F23))*SUM(D23,G23)</f>
        <v>3.5964035964035967E-2</v>
      </c>
      <c r="L23" s="9">
        <f>(F23/SUM(C23,F23))*SUM(E23,H23)</f>
        <v>11.964035964035965</v>
      </c>
      <c r="M23" s="9">
        <f>G23-K23</f>
        <v>-3.5964035964035967E-2</v>
      </c>
      <c r="N23" s="10">
        <f>100*(M23/K23)</f>
        <v>-100</v>
      </c>
      <c r="O23" s="4" t="str">
        <f>IF(AND(I23&gt;=5,J23&gt;=5,K23&gt;=5,L23&gt;=5),"eligible for chi-square test","not eligible for chi-square test")</f>
        <v>not eligible for chi-square test</v>
      </c>
      <c r="S23" s="6" t="str">
        <f>IF(O23="not eligible for chi-square test","not eligible for chi-square testing",IF(Q23&gt;=0.01,"test results not statistically significant",IF(M23&lt;=0,"test results statistically significant, minority NOT overrepresented in arrests",IF(M23&gt;0,"test results statistically significant, minority overrepresented in arrests"))))</f>
        <v>not eligible for chi-square testing</v>
      </c>
    </row>
    <row r="24" spans="1:19" x14ac:dyDescent="0.2">
      <c r="A24" s="6" t="s">
        <v>618</v>
      </c>
      <c r="B24" s="7" t="s">
        <v>406</v>
      </c>
      <c r="C24" s="8">
        <v>1489</v>
      </c>
      <c r="D24" s="3">
        <v>0</v>
      </c>
      <c r="E24" s="3">
        <v>1489</v>
      </c>
      <c r="F24" s="3">
        <v>26</v>
      </c>
      <c r="G24" s="3">
        <v>0</v>
      </c>
      <c r="H24" s="3">
        <v>26</v>
      </c>
      <c r="I24" s="9">
        <f>(C24/SUM(C24,F24))*SUM(D24,G24)</f>
        <v>0</v>
      </c>
      <c r="J24" s="9">
        <f>(C24/SUM(C24,F24))*SUM(E24,H24)</f>
        <v>1489</v>
      </c>
      <c r="K24" s="9">
        <f>(F24/SUM(C24,F24))*SUM(D24,G24)</f>
        <v>0</v>
      </c>
      <c r="L24" s="9">
        <f>(F24/SUM(C24,F24))*SUM(E24,H24)</f>
        <v>26</v>
      </c>
      <c r="M24" s="9">
        <f>G24-K24</f>
        <v>0</v>
      </c>
      <c r="N24" s="10" t="e">
        <f>100*(M24/K24)</f>
        <v>#DIV/0!</v>
      </c>
      <c r="O24" s="4" t="str">
        <f>IF(AND(I24&gt;=5,J24&gt;=5,K24&gt;=5,L24&gt;=5),"eligible for chi-square test","not eligible for chi-square test")</f>
        <v>not eligible for chi-square test</v>
      </c>
      <c r="S24" s="6" t="str">
        <f>IF(O24="not eligible for chi-square test","not eligible for chi-square testing",IF(Q24&gt;=0.01,"test results not statistically significant",IF(M24&lt;=0,"test results statistically significant, minority NOT overrepresented in arrests",IF(M24&gt;0,"test results statistically significant, minority overrepresented in arrests"))))</f>
        <v>not eligible for chi-square testing</v>
      </c>
    </row>
    <row r="25" spans="1:19" x14ac:dyDescent="0.2">
      <c r="A25" s="6" t="s">
        <v>29</v>
      </c>
      <c r="B25" s="7" t="s">
        <v>30</v>
      </c>
      <c r="C25" s="8">
        <v>2472</v>
      </c>
      <c r="D25" s="3">
        <v>13</v>
      </c>
      <c r="E25" s="3">
        <v>2459</v>
      </c>
      <c r="F25" s="3">
        <v>30</v>
      </c>
      <c r="G25" s="3">
        <v>0</v>
      </c>
      <c r="H25" s="3">
        <v>30</v>
      </c>
      <c r="I25" s="9">
        <f>(C25/SUM(C25,F25))*SUM(D25,G25)</f>
        <v>12.844124700239808</v>
      </c>
      <c r="J25" s="9">
        <f>(C25/SUM(C25,F25))*SUM(E25,H25)</f>
        <v>2459.1558752997603</v>
      </c>
      <c r="K25" s="9">
        <f>(F25/SUM(C25,F25))*SUM(D25,G25)</f>
        <v>0.15587529976019185</v>
      </c>
      <c r="L25" s="9">
        <f>(F25/SUM(C25,F25))*SUM(E25,H25)</f>
        <v>29.84412470023981</v>
      </c>
      <c r="M25" s="9">
        <f>G25-K25</f>
        <v>-0.15587529976019185</v>
      </c>
      <c r="N25" s="10">
        <f>100*(M25/K25)</f>
        <v>-100</v>
      </c>
      <c r="O25" s="4" t="str">
        <f>IF(AND(I25&gt;=5,J25&gt;=5,K25&gt;=5,L25&gt;=5),"eligible for chi-square test","not eligible for chi-square test")</f>
        <v>not eligible for chi-square test</v>
      </c>
      <c r="S25" s="6" t="str">
        <f>IF(O25="not eligible for chi-square test","not eligible for chi-square testing",IF(Q25&gt;=0.01,"test results not statistically significant",IF(M25&lt;=0,"test results statistically significant, minority NOT overrepresented in arrests",IF(M25&gt;0,"test results statistically significant, minority overrepresented in arrests"))))</f>
        <v>not eligible for chi-square testing</v>
      </c>
    </row>
    <row r="26" spans="1:19" x14ac:dyDescent="0.2">
      <c r="A26" s="6" t="s">
        <v>583</v>
      </c>
      <c r="B26" s="7" t="s">
        <v>584</v>
      </c>
      <c r="C26" s="8">
        <v>573</v>
      </c>
      <c r="D26" s="3">
        <v>3</v>
      </c>
      <c r="E26" s="3">
        <v>570</v>
      </c>
      <c r="F26" s="3">
        <v>30</v>
      </c>
      <c r="G26" s="3">
        <v>0</v>
      </c>
      <c r="H26" s="3">
        <v>30</v>
      </c>
      <c r="I26" s="9">
        <f>(C26/SUM(C26,F26))*SUM(D26,G26)</f>
        <v>2.8507462686567164</v>
      </c>
      <c r="J26" s="9">
        <f>(C26/SUM(C26,F26))*SUM(E26,H26)</f>
        <v>570.14925373134326</v>
      </c>
      <c r="K26" s="9">
        <f>(F26/SUM(C26,F26))*SUM(D26,G26)</f>
        <v>0.1492537313432836</v>
      </c>
      <c r="L26" s="9">
        <f>(F26/SUM(C26,F26))*SUM(E26,H26)</f>
        <v>29.850746268656717</v>
      </c>
      <c r="M26" s="9">
        <f>G26-K26</f>
        <v>-0.1492537313432836</v>
      </c>
      <c r="N26" s="10">
        <f>100*(M26/K26)</f>
        <v>-100</v>
      </c>
      <c r="O26" s="4" t="str">
        <f>IF(AND(I26&gt;=5,J26&gt;=5,K26&gt;=5,L26&gt;=5),"eligible for chi-square test","not eligible for chi-square test")</f>
        <v>not eligible for chi-square test</v>
      </c>
      <c r="S26" s="6" t="str">
        <f>IF(O26="not eligible for chi-square test","not eligible for chi-square testing",IF(Q26&gt;=0.01,"test results not statistically significant",IF(M26&lt;=0,"test results statistically significant, minority NOT overrepresented in arrests",IF(M26&gt;0,"test results statistically significant, minority overrepresented in arrests"))))</f>
        <v>not eligible for chi-square testing</v>
      </c>
    </row>
    <row r="27" spans="1:19" x14ac:dyDescent="0.2">
      <c r="A27" s="6" t="s">
        <v>33</v>
      </c>
      <c r="B27" s="7" t="s">
        <v>34</v>
      </c>
      <c r="C27" s="8">
        <v>5288</v>
      </c>
      <c r="D27" s="3">
        <v>0</v>
      </c>
      <c r="E27" s="3">
        <v>5288</v>
      </c>
      <c r="F27" s="3">
        <v>642</v>
      </c>
      <c r="G27" s="3">
        <v>0</v>
      </c>
      <c r="H27" s="3">
        <v>642</v>
      </c>
      <c r="I27" s="9">
        <f>(C27/SUM(C27,F27))*SUM(D27,G27)</f>
        <v>0</v>
      </c>
      <c r="J27" s="9">
        <f>(C27/SUM(C27,F27))*SUM(E27,H27)</f>
        <v>5288</v>
      </c>
      <c r="K27" s="9">
        <f>(F27/SUM(C27,F27))*SUM(D27,G27)</f>
        <v>0</v>
      </c>
      <c r="L27" s="9">
        <f>(F27/SUM(C27,F27))*SUM(E27,H27)</f>
        <v>642</v>
      </c>
      <c r="M27" s="9">
        <f>G27-K27</f>
        <v>0</v>
      </c>
      <c r="N27" s="10" t="e">
        <f>100*(M27/K27)</f>
        <v>#DIV/0!</v>
      </c>
      <c r="O27" s="4" t="str">
        <f>IF(AND(I27&gt;=5,J27&gt;=5,K27&gt;=5,L27&gt;=5),"eligible for chi-square test","not eligible for chi-square test")</f>
        <v>not eligible for chi-square test</v>
      </c>
      <c r="S27" s="6" t="str">
        <f>IF(O27="not eligible for chi-square test","not eligible for chi-square testing",IF(Q27&gt;=0.01,"test results not statistically significant",IF(M27&lt;=0,"test results statistically significant, minority NOT overrepresented in arrests",IF(M27&gt;0,"test results statistically significant, minority overrepresented in arrests"))))</f>
        <v>not eligible for chi-square testing</v>
      </c>
    </row>
    <row r="28" spans="1:19" x14ac:dyDescent="0.2">
      <c r="A28" s="6" t="s">
        <v>31</v>
      </c>
      <c r="B28" s="7" t="s">
        <v>32</v>
      </c>
      <c r="C28" s="8">
        <v>90</v>
      </c>
      <c r="D28" s="3">
        <v>0</v>
      </c>
      <c r="E28" s="3">
        <v>90</v>
      </c>
      <c r="F28" s="3">
        <v>14</v>
      </c>
      <c r="G28" s="3">
        <v>0</v>
      </c>
      <c r="H28" s="3">
        <v>14</v>
      </c>
      <c r="I28" s="9">
        <f>(C28/SUM(C28,F28))*SUM(D28,G28)</f>
        <v>0</v>
      </c>
      <c r="J28" s="9">
        <f>(C28/SUM(C28,F28))*SUM(E28,H28)</f>
        <v>90</v>
      </c>
      <c r="K28" s="9">
        <f>(F28/SUM(C28,F28))*SUM(D28,G28)</f>
        <v>0</v>
      </c>
      <c r="L28" s="9">
        <f>(F28/SUM(C28,F28))*SUM(E28,H28)</f>
        <v>14</v>
      </c>
      <c r="M28" s="9">
        <f>G28-K28</f>
        <v>0</v>
      </c>
      <c r="N28" s="10" t="e">
        <f>100*(M28/K28)</f>
        <v>#DIV/0!</v>
      </c>
      <c r="O28" s="4" t="str">
        <f>IF(AND(I28&gt;=5,J28&gt;=5,K28&gt;=5,L28&gt;=5),"eligible for chi-square test","not eligible for chi-square test")</f>
        <v>not eligible for chi-square test</v>
      </c>
      <c r="S28" s="6" t="str">
        <f>IF(O28="not eligible for chi-square test","not eligible for chi-square testing",IF(Q28&gt;=0.01,"test results not statistically significant",IF(M28&lt;=0,"test results statistically significant, minority NOT overrepresented in arrests",IF(M28&gt;0,"test results statistically significant, minority overrepresented in arrests"))))</f>
        <v>not eligible for chi-square testing</v>
      </c>
    </row>
    <row r="29" spans="1:19" x14ac:dyDescent="0.2">
      <c r="A29" s="6" t="s">
        <v>171</v>
      </c>
      <c r="B29" s="7" t="s">
        <v>172</v>
      </c>
      <c r="C29" s="8">
        <v>1669</v>
      </c>
      <c r="D29" s="3">
        <v>1</v>
      </c>
      <c r="E29" s="3">
        <v>1668</v>
      </c>
      <c r="F29" s="3">
        <v>46</v>
      </c>
      <c r="G29" s="3">
        <v>0</v>
      </c>
      <c r="H29" s="3">
        <v>46</v>
      </c>
      <c r="I29" s="9">
        <f>(C29/SUM(C29,F29))*SUM(D29,G29)</f>
        <v>0.97317784256559769</v>
      </c>
      <c r="J29" s="9">
        <f>(C29/SUM(C29,F29))*SUM(E29,H29)</f>
        <v>1668.0268221574345</v>
      </c>
      <c r="K29" s="9">
        <f>(F29/SUM(C29,F29))*SUM(D29,G29)</f>
        <v>2.6822157434402333E-2</v>
      </c>
      <c r="L29" s="9">
        <f>(F29/SUM(C29,F29))*SUM(E29,H29)</f>
        <v>45.973177842565597</v>
      </c>
      <c r="M29" s="9">
        <f>G29-K29</f>
        <v>-2.6822157434402333E-2</v>
      </c>
      <c r="N29" s="10">
        <f>100*(M29/K29)</f>
        <v>-100</v>
      </c>
      <c r="O29" s="4" t="str">
        <f>IF(AND(I29&gt;=5,J29&gt;=5,K29&gt;=5,L29&gt;=5),"eligible for chi-square test","not eligible for chi-square test")</f>
        <v>not eligible for chi-square test</v>
      </c>
      <c r="S29" s="6" t="str">
        <f>IF(O29="not eligible for chi-square test","not eligible for chi-square testing",IF(Q29&gt;=0.01,"test results not statistically significant",IF(M29&lt;=0,"test results statistically significant, minority NOT overrepresented in arrests",IF(M29&gt;0,"test results statistically significant, minority overrepresented in arrests"))))</f>
        <v>not eligible for chi-square testing</v>
      </c>
    </row>
    <row r="30" spans="1:19" x14ac:dyDescent="0.2">
      <c r="A30" s="6" t="s">
        <v>35</v>
      </c>
      <c r="B30" s="7" t="s">
        <v>36</v>
      </c>
      <c r="C30" s="8">
        <v>11177</v>
      </c>
      <c r="D30" s="3">
        <v>86</v>
      </c>
      <c r="E30" s="3">
        <v>11091</v>
      </c>
      <c r="F30" s="3">
        <v>61</v>
      </c>
      <c r="G30" s="3">
        <v>1</v>
      </c>
      <c r="H30" s="3">
        <v>60</v>
      </c>
      <c r="I30" s="9">
        <f>(C30/SUM(C30,F30))*SUM(D30,G30)</f>
        <v>86.527762947143628</v>
      </c>
      <c r="J30" s="9">
        <f>(C30/SUM(C30,F30))*SUM(E30,H30)</f>
        <v>11090.472237052856</v>
      </c>
      <c r="K30" s="9">
        <f>(F30/SUM(C30,F30))*SUM(D30,G30)</f>
        <v>0.47223705285638012</v>
      </c>
      <c r="L30" s="9">
        <f>(F30/SUM(C30,F30))*SUM(E30,H30)</f>
        <v>60.527762947143614</v>
      </c>
      <c r="M30" s="9">
        <f>G30-K30</f>
        <v>0.52776294714361982</v>
      </c>
      <c r="N30" s="10">
        <f>100*(M30/K30)</f>
        <v>111.75805539853023</v>
      </c>
      <c r="O30" s="4" t="str">
        <f>IF(AND(I30&gt;=5,J30&gt;=5,K30&gt;=5,L30&gt;=5),"eligible for chi-square test","not eligible for chi-square test")</f>
        <v>not eligible for chi-square test</v>
      </c>
      <c r="S30" s="6" t="str">
        <f>IF(O30="not eligible for chi-square test","not eligible for chi-square testing",IF(Q30&gt;=0.01,"test results not statistically significant",IF(M30&lt;=0,"test results statistically significant, minority NOT overrepresented in arrests",IF(M30&gt;0,"test results statistically significant, minority overrepresented in arrests"))))</f>
        <v>not eligible for chi-square testing</v>
      </c>
    </row>
    <row r="31" spans="1:19" x14ac:dyDescent="0.2">
      <c r="A31" s="6" t="s">
        <v>39</v>
      </c>
      <c r="B31" s="7" t="s">
        <v>40</v>
      </c>
      <c r="C31" s="8">
        <v>238</v>
      </c>
      <c r="D31" s="3">
        <v>4</v>
      </c>
      <c r="E31" s="3">
        <v>234</v>
      </c>
      <c r="F31" s="3">
        <v>2</v>
      </c>
      <c r="G31" s="3">
        <v>0</v>
      </c>
      <c r="H31" s="3">
        <v>2</v>
      </c>
      <c r="I31" s="9">
        <f>(C31/SUM(C31,F31))*SUM(D31,G31)</f>
        <v>3.9666666666666668</v>
      </c>
      <c r="J31" s="9">
        <f>(C31/SUM(C31,F31))*SUM(E31,H31)</f>
        <v>234.03333333333333</v>
      </c>
      <c r="K31" s="9">
        <f>(F31/SUM(C31,F31))*SUM(D31,G31)</f>
        <v>3.3333333333333333E-2</v>
      </c>
      <c r="L31" s="9">
        <f>(F31/SUM(C31,F31))*SUM(E31,H31)</f>
        <v>1.9666666666666666</v>
      </c>
      <c r="M31" s="9">
        <f>G31-K31</f>
        <v>-3.3333333333333333E-2</v>
      </c>
      <c r="N31" s="10">
        <f>100*(M31/K31)</f>
        <v>-100</v>
      </c>
      <c r="O31" s="4" t="str">
        <f>IF(AND(I31&gt;=5,J31&gt;=5,K31&gt;=5,L31&gt;=5),"eligible for chi-square test","not eligible for chi-square test")</f>
        <v>not eligible for chi-square test</v>
      </c>
      <c r="S31" s="6" t="str">
        <f>IF(O31="not eligible for chi-square test","not eligible for chi-square testing",IF(Q31&gt;=0.01,"test results not statistically significant",IF(M31&lt;=0,"test results statistically significant, minority NOT overrepresented in arrests",IF(M31&gt;0,"test results statistically significant, minority overrepresented in arrests"))))</f>
        <v>not eligible for chi-square testing</v>
      </c>
    </row>
    <row r="32" spans="1:19" x14ac:dyDescent="0.2">
      <c r="A32" s="6" t="s">
        <v>41</v>
      </c>
      <c r="B32" s="7" t="s">
        <v>42</v>
      </c>
      <c r="C32" s="8">
        <v>2866</v>
      </c>
      <c r="D32" s="3">
        <v>4</v>
      </c>
      <c r="E32" s="3">
        <v>2862</v>
      </c>
      <c r="F32" s="3">
        <v>30</v>
      </c>
      <c r="G32" s="3">
        <v>0</v>
      </c>
      <c r="H32" s="3">
        <v>30</v>
      </c>
      <c r="I32" s="9">
        <f>(C32/SUM(C32,F32))*SUM(D32,G32)</f>
        <v>3.958563535911602</v>
      </c>
      <c r="J32" s="9">
        <f>(C32/SUM(C32,F32))*SUM(E32,H32)</f>
        <v>2862.0414364640883</v>
      </c>
      <c r="K32" s="9">
        <f>(F32/SUM(C32,F32))*SUM(D32,G32)</f>
        <v>4.1436464088397788E-2</v>
      </c>
      <c r="L32" s="9">
        <f>(F32/SUM(C32,F32))*SUM(E32,H32)</f>
        <v>29.958563535911601</v>
      </c>
      <c r="M32" s="9">
        <f>G32-K32</f>
        <v>-4.1436464088397788E-2</v>
      </c>
      <c r="N32" s="10">
        <f>100*(M32/K32)</f>
        <v>-100</v>
      </c>
      <c r="O32" s="4" t="str">
        <f>IF(AND(I32&gt;=5,J32&gt;=5,K32&gt;=5,L32&gt;=5),"eligible for chi-square test","not eligible for chi-square test")</f>
        <v>not eligible for chi-square test</v>
      </c>
      <c r="S32" s="6" t="str">
        <f>IF(O32="not eligible for chi-square test","not eligible for chi-square testing",IF(Q32&gt;=0.01,"test results not statistically significant",IF(M32&lt;=0,"test results statistically significant, minority NOT overrepresented in arrests",IF(M32&gt;0,"test results statistically significant, minority overrepresented in arrests"))))</f>
        <v>not eligible for chi-square testing</v>
      </c>
    </row>
    <row r="33" spans="1:19" x14ac:dyDescent="0.2">
      <c r="A33" s="6" t="s">
        <v>43</v>
      </c>
      <c r="B33" s="7" t="s">
        <v>44</v>
      </c>
      <c r="C33" s="8">
        <v>888</v>
      </c>
      <c r="D33" s="3">
        <v>4</v>
      </c>
      <c r="E33" s="3">
        <v>884</v>
      </c>
      <c r="F33" s="3">
        <v>10</v>
      </c>
      <c r="G33" s="3">
        <v>0</v>
      </c>
      <c r="H33" s="3">
        <v>10</v>
      </c>
      <c r="I33" s="9">
        <f>(C33/SUM(C33,F33))*SUM(D33,G33)</f>
        <v>3.9554565701559019</v>
      </c>
      <c r="J33" s="9">
        <f>(C33/SUM(C33,F33))*SUM(E33,H33)</f>
        <v>884.04454342984411</v>
      </c>
      <c r="K33" s="9">
        <f>(F33/SUM(C33,F33))*SUM(D33,G33)</f>
        <v>4.4543429844097995E-2</v>
      </c>
      <c r="L33" s="9">
        <f>(F33/SUM(C33,F33))*SUM(E33,H33)</f>
        <v>9.9554565701559028</v>
      </c>
      <c r="M33" s="9">
        <f>G33-K33</f>
        <v>-4.4543429844097995E-2</v>
      </c>
      <c r="N33" s="10">
        <f>100*(M33/K33)</f>
        <v>-100</v>
      </c>
      <c r="O33" s="4" t="str">
        <f>IF(AND(I33&gt;=5,J33&gt;=5,K33&gt;=5,L33&gt;=5),"eligible for chi-square test","not eligible for chi-square test")</f>
        <v>not eligible for chi-square test</v>
      </c>
      <c r="S33" s="6" t="str">
        <f>IF(O33="not eligible for chi-square test","not eligible for chi-square testing",IF(Q33&gt;=0.01,"test results not statistically significant",IF(M33&lt;=0,"test results statistically significant, minority NOT overrepresented in arrests",IF(M33&gt;0,"test results statistically significant, minority overrepresented in arrests"))))</f>
        <v>not eligible for chi-square testing</v>
      </c>
    </row>
    <row r="34" spans="1:19" x14ac:dyDescent="0.2">
      <c r="A34" s="6" t="s">
        <v>85</v>
      </c>
      <c r="B34" s="7" t="s">
        <v>86</v>
      </c>
      <c r="C34" s="8">
        <v>591</v>
      </c>
      <c r="D34" s="3">
        <v>4</v>
      </c>
      <c r="E34" s="3">
        <v>587</v>
      </c>
      <c r="F34" s="3">
        <v>22</v>
      </c>
      <c r="G34" s="3">
        <v>0</v>
      </c>
      <c r="H34" s="3">
        <v>22</v>
      </c>
      <c r="I34" s="9">
        <f>(C34/SUM(C34,F34))*SUM(D34,G34)</f>
        <v>3.8564437194127241</v>
      </c>
      <c r="J34" s="9">
        <f>(C34/SUM(C34,F34))*SUM(E34,H34)</f>
        <v>587.14355628058729</v>
      </c>
      <c r="K34" s="9">
        <f>(F34/SUM(C34,F34))*SUM(D34,G34)</f>
        <v>0.14355628058727568</v>
      </c>
      <c r="L34" s="9">
        <f>(F34/SUM(C34,F34))*SUM(E34,H34)</f>
        <v>21.856443719412724</v>
      </c>
      <c r="M34" s="9">
        <f>G34-K34</f>
        <v>-0.14355628058727568</v>
      </c>
      <c r="N34" s="10">
        <f>100*(M34/K34)</f>
        <v>-100</v>
      </c>
      <c r="O34" s="4" t="str">
        <f>IF(AND(I34&gt;=5,J34&gt;=5,K34&gt;=5,L34&gt;=5),"eligible for chi-square test","not eligible for chi-square test")</f>
        <v>not eligible for chi-square test</v>
      </c>
      <c r="S34" s="6" t="str">
        <f>IF(O34="not eligible for chi-square test","not eligible for chi-square testing",IF(Q34&gt;=0.01,"test results not statistically significant",IF(M34&lt;=0,"test results statistically significant, minority NOT overrepresented in arrests",IF(M34&gt;0,"test results statistically significant, minority overrepresented in arrests"))))</f>
        <v>not eligible for chi-square testing</v>
      </c>
    </row>
    <row r="35" spans="1:19" x14ac:dyDescent="0.2">
      <c r="A35" s="6" t="s">
        <v>431</v>
      </c>
      <c r="B35" s="7" t="s">
        <v>432</v>
      </c>
      <c r="C35" s="8">
        <v>367</v>
      </c>
      <c r="D35" s="3">
        <v>6</v>
      </c>
      <c r="E35" s="3">
        <v>361</v>
      </c>
      <c r="F35" s="3">
        <v>0</v>
      </c>
      <c r="G35" s="3">
        <v>0</v>
      </c>
      <c r="H35" s="3">
        <v>0</v>
      </c>
      <c r="I35" s="9">
        <f>(C35/SUM(C35,F35))*SUM(D35,G35)</f>
        <v>6</v>
      </c>
      <c r="J35" s="9">
        <f>(C35/SUM(C35,F35))*SUM(E35,H35)</f>
        <v>361</v>
      </c>
      <c r="K35" s="9">
        <f>(F35/SUM(C35,F35))*SUM(D35,G35)</f>
        <v>0</v>
      </c>
      <c r="L35" s="9">
        <f>(F35/SUM(C35,F35))*SUM(E35,H35)</f>
        <v>0</v>
      </c>
      <c r="M35" s="9">
        <f>G35-K35</f>
        <v>0</v>
      </c>
      <c r="N35" s="10" t="e">
        <f>100*(M35/K35)</f>
        <v>#DIV/0!</v>
      </c>
      <c r="O35" s="4" t="str">
        <f>IF(AND(I35&gt;=5,J35&gt;=5,K35&gt;=5,L35&gt;=5),"eligible for chi-square test","not eligible for chi-square test")</f>
        <v>not eligible for chi-square test</v>
      </c>
      <c r="S35" s="6" t="str">
        <f>IF(O35="not eligible for chi-square test","not eligible for chi-square testing",IF(Q35&gt;=0.01,"test results not statistically significant",IF(M35&lt;=0,"test results statistically significant, minority NOT overrepresented in arrests",IF(M35&gt;0,"test results statistically significant, minority overrepresented in arrests"))))</f>
        <v>not eligible for chi-square testing</v>
      </c>
    </row>
    <row r="36" spans="1:19" x14ac:dyDescent="0.2">
      <c r="A36" s="6" t="s">
        <v>135</v>
      </c>
      <c r="B36" s="7" t="s">
        <v>136</v>
      </c>
      <c r="C36" s="8">
        <v>441</v>
      </c>
      <c r="D36" s="3">
        <v>0</v>
      </c>
      <c r="E36" s="3">
        <v>441</v>
      </c>
      <c r="F36" s="3">
        <v>16</v>
      </c>
      <c r="G36" s="3">
        <v>0</v>
      </c>
      <c r="H36" s="3">
        <v>16</v>
      </c>
      <c r="I36" s="9">
        <f>(C36/SUM(C36,F36))*SUM(D36,G36)</f>
        <v>0</v>
      </c>
      <c r="J36" s="9">
        <f>(C36/SUM(C36,F36))*SUM(E36,H36)</f>
        <v>441</v>
      </c>
      <c r="K36" s="9">
        <f>(F36/SUM(C36,F36))*SUM(D36,G36)</f>
        <v>0</v>
      </c>
      <c r="L36" s="9">
        <f>(F36/SUM(C36,F36))*SUM(E36,H36)</f>
        <v>16</v>
      </c>
      <c r="M36" s="9">
        <f>G36-K36</f>
        <v>0</v>
      </c>
      <c r="N36" s="10" t="e">
        <f>100*(M36/K36)</f>
        <v>#DIV/0!</v>
      </c>
      <c r="O36" s="4" t="str">
        <f>IF(AND(I36&gt;=5,J36&gt;=5,K36&gt;=5,L36&gt;=5),"eligible for chi-square test","not eligible for chi-square test")</f>
        <v>not eligible for chi-square test</v>
      </c>
      <c r="S36" s="6" t="str">
        <f>IF(O36="not eligible for chi-square test","not eligible for chi-square testing",IF(Q36&gt;=0.01,"test results not statistically significant",IF(M36&lt;=0,"test results statistically significant, minority NOT overrepresented in arrests",IF(M36&gt;0,"test results statistically significant, minority overrepresented in arrests"))))</f>
        <v>not eligible for chi-square testing</v>
      </c>
    </row>
    <row r="37" spans="1:19" x14ac:dyDescent="0.2">
      <c r="A37" s="6" t="s">
        <v>45</v>
      </c>
      <c r="B37" s="7" t="s">
        <v>46</v>
      </c>
      <c r="C37" s="8">
        <v>5040</v>
      </c>
      <c r="D37" s="3">
        <v>1</v>
      </c>
      <c r="E37" s="3">
        <v>5039</v>
      </c>
      <c r="F37" s="3">
        <v>71</v>
      </c>
      <c r="G37" s="3">
        <v>0</v>
      </c>
      <c r="H37" s="3">
        <v>71</v>
      </c>
      <c r="I37" s="9">
        <f>(C37/SUM(C37,F37))*SUM(D37,G37)</f>
        <v>0.98610839366073177</v>
      </c>
      <c r="J37" s="9">
        <f>(C37/SUM(C37,F37))*SUM(E37,H37)</f>
        <v>5039.0138916063397</v>
      </c>
      <c r="K37" s="9">
        <f>(F37/SUM(C37,F37))*SUM(D37,G37)</f>
        <v>1.3891606339268244E-2</v>
      </c>
      <c r="L37" s="9">
        <f>(F37/SUM(C37,F37))*SUM(E37,H37)</f>
        <v>70.986108393660729</v>
      </c>
      <c r="M37" s="9">
        <f>G37-K37</f>
        <v>-1.3891606339268244E-2</v>
      </c>
      <c r="N37" s="10">
        <f>100*(M37/K37)</f>
        <v>-100</v>
      </c>
      <c r="O37" s="4" t="str">
        <f>IF(AND(I37&gt;=5,J37&gt;=5,K37&gt;=5,L37&gt;=5),"eligible for chi-square test","not eligible for chi-square test")</f>
        <v>not eligible for chi-square test</v>
      </c>
      <c r="S37" s="6" t="str">
        <f>IF(O37="not eligible for chi-square test","not eligible for chi-square testing",IF(Q37&gt;=0.01,"test results not statistically significant",IF(M37&lt;=0,"test results statistically significant, minority NOT overrepresented in arrests",IF(M37&gt;0,"test results statistically significant, minority overrepresented in arrests"))))</f>
        <v>not eligible for chi-square testing</v>
      </c>
    </row>
    <row r="38" spans="1:19" x14ac:dyDescent="0.2">
      <c r="A38" s="6" t="s">
        <v>69</v>
      </c>
      <c r="B38" s="7" t="s">
        <v>70</v>
      </c>
      <c r="C38" s="8">
        <v>28</v>
      </c>
      <c r="D38" s="3">
        <v>0</v>
      </c>
      <c r="E38" s="3">
        <v>28</v>
      </c>
      <c r="F38" s="3">
        <v>3</v>
      </c>
      <c r="G38" s="3">
        <v>0</v>
      </c>
      <c r="H38" s="3">
        <v>3</v>
      </c>
      <c r="I38" s="9">
        <f>(C38/SUM(C38,F38))*SUM(D38,G38)</f>
        <v>0</v>
      </c>
      <c r="J38" s="9">
        <f>(C38/SUM(C38,F38))*SUM(E38,H38)</f>
        <v>28</v>
      </c>
      <c r="K38" s="9">
        <f>(F38/SUM(C38,F38))*SUM(D38,G38)</f>
        <v>0</v>
      </c>
      <c r="L38" s="9">
        <f>(F38/SUM(C38,F38))*SUM(E38,H38)</f>
        <v>3</v>
      </c>
      <c r="M38" s="9">
        <f>G38-K38</f>
        <v>0</v>
      </c>
      <c r="N38" s="10" t="e">
        <f>100*(M38/K38)</f>
        <v>#DIV/0!</v>
      </c>
      <c r="O38" s="4" t="str">
        <f>IF(AND(I38&gt;=5,J38&gt;=5,K38&gt;=5,L38&gt;=5),"eligible for chi-square test","not eligible for chi-square test")</f>
        <v>not eligible for chi-square test</v>
      </c>
      <c r="S38" s="6" t="str">
        <f>IF(O38="not eligible for chi-square test","not eligible for chi-square testing",IF(Q38&gt;=0.01,"test results not statistically significant",IF(M38&lt;=0,"test results statistically significant, minority NOT overrepresented in arrests",IF(M38&gt;0,"test results statistically significant, minority overrepresented in arrests"))))</f>
        <v>not eligible for chi-square testing</v>
      </c>
    </row>
    <row r="39" spans="1:19" x14ac:dyDescent="0.2">
      <c r="A39" s="6" t="s">
        <v>231</v>
      </c>
      <c r="B39" s="7" t="s">
        <v>232</v>
      </c>
      <c r="C39" s="8">
        <v>6</v>
      </c>
      <c r="D39" s="3">
        <v>0</v>
      </c>
      <c r="E39" s="3">
        <v>6</v>
      </c>
      <c r="F39" s="3">
        <v>0</v>
      </c>
      <c r="G39" s="3">
        <v>0</v>
      </c>
      <c r="H39" s="3">
        <v>0</v>
      </c>
      <c r="I39" s="9">
        <f>(C39/SUM(C39,F39))*SUM(D39,G39)</f>
        <v>0</v>
      </c>
      <c r="J39" s="9">
        <f>(C39/SUM(C39,F39))*SUM(E39,H39)</f>
        <v>6</v>
      </c>
      <c r="K39" s="9">
        <f>(F39/SUM(C39,F39))*SUM(D39,G39)</f>
        <v>0</v>
      </c>
      <c r="L39" s="9">
        <f>(F39/SUM(C39,F39))*SUM(E39,H39)</f>
        <v>0</v>
      </c>
      <c r="M39" s="9">
        <f>G39-K39</f>
        <v>0</v>
      </c>
      <c r="N39" s="10" t="e">
        <f>100*(M39/K39)</f>
        <v>#DIV/0!</v>
      </c>
      <c r="O39" s="4" t="str">
        <f>IF(AND(I39&gt;=5,J39&gt;=5,K39&gt;=5,L39&gt;=5),"eligible for chi-square test","not eligible for chi-square test")</f>
        <v>not eligible for chi-square test</v>
      </c>
      <c r="S39" s="6" t="str">
        <f>IF(O39="not eligible for chi-square test","not eligible for chi-square testing",IF(Q39&gt;=0.01,"test results not statistically significant",IF(M39&lt;=0,"test results statistically significant, minority NOT overrepresented in arrests",IF(M39&gt;0,"test results statistically significant, minority overrepresented in arrests"))))</f>
        <v>not eligible for chi-square testing</v>
      </c>
    </row>
    <row r="40" spans="1:19" x14ac:dyDescent="0.2">
      <c r="A40" s="6" t="s">
        <v>391</v>
      </c>
      <c r="B40" s="7" t="s">
        <v>392</v>
      </c>
      <c r="C40" s="8">
        <v>223</v>
      </c>
      <c r="D40" s="3">
        <v>0</v>
      </c>
      <c r="E40" s="3">
        <v>223</v>
      </c>
      <c r="F40" s="3">
        <v>5</v>
      </c>
      <c r="G40" s="3">
        <v>0</v>
      </c>
      <c r="H40" s="3">
        <v>5</v>
      </c>
      <c r="I40" s="9">
        <f>(C40/SUM(C40,F40))*SUM(D40,G40)</f>
        <v>0</v>
      </c>
      <c r="J40" s="9">
        <f>(C40/SUM(C40,F40))*SUM(E40,H40)</f>
        <v>223</v>
      </c>
      <c r="K40" s="9">
        <f>(F40/SUM(C40,F40))*SUM(D40,G40)</f>
        <v>0</v>
      </c>
      <c r="L40" s="9">
        <f>(F40/SUM(C40,F40))*SUM(E40,H40)</f>
        <v>5</v>
      </c>
      <c r="M40" s="9">
        <f>G40-K40</f>
        <v>0</v>
      </c>
      <c r="N40" s="10" t="e">
        <f>100*(M40/K40)</f>
        <v>#DIV/0!</v>
      </c>
      <c r="O40" s="4" t="str">
        <f>IF(AND(I40&gt;=5,J40&gt;=5,K40&gt;=5,L40&gt;=5),"eligible for chi-square test","not eligible for chi-square test")</f>
        <v>not eligible for chi-square test</v>
      </c>
      <c r="S40" s="6" t="str">
        <f>IF(O40="not eligible for chi-square test","not eligible for chi-square testing",IF(Q40&gt;=0.01,"test results not statistically significant",IF(M40&lt;=0,"test results statistically significant, minority NOT overrepresented in arrests",IF(M40&gt;0,"test results statistically significant, minority overrepresented in arrests"))))</f>
        <v>not eligible for chi-square testing</v>
      </c>
    </row>
    <row r="41" spans="1:19" x14ac:dyDescent="0.2">
      <c r="A41" s="6" t="s">
        <v>393</v>
      </c>
      <c r="B41" s="7" t="s">
        <v>394</v>
      </c>
      <c r="C41" s="8">
        <v>105</v>
      </c>
      <c r="D41" s="3">
        <v>0</v>
      </c>
      <c r="E41" s="3">
        <v>105</v>
      </c>
      <c r="F41" s="3">
        <v>7</v>
      </c>
      <c r="G41" s="3">
        <v>0</v>
      </c>
      <c r="H41" s="3">
        <v>7</v>
      </c>
      <c r="I41" s="9">
        <f>(C41/SUM(C41,F41))*SUM(D41,G41)</f>
        <v>0</v>
      </c>
      <c r="J41" s="9">
        <f>(C41/SUM(C41,F41))*SUM(E41,H41)</f>
        <v>105</v>
      </c>
      <c r="K41" s="9">
        <f>(F41/SUM(C41,F41))*SUM(D41,G41)</f>
        <v>0</v>
      </c>
      <c r="L41" s="9">
        <f>(F41/SUM(C41,F41))*SUM(E41,H41)</f>
        <v>7</v>
      </c>
      <c r="M41" s="9">
        <f>G41-K41</f>
        <v>0</v>
      </c>
      <c r="N41" s="10" t="e">
        <f>100*(M41/K41)</f>
        <v>#DIV/0!</v>
      </c>
      <c r="O41" s="4" t="str">
        <f>IF(AND(I41&gt;=5,J41&gt;=5,K41&gt;=5,L41&gt;=5),"eligible for chi-square test","not eligible for chi-square test")</f>
        <v>not eligible for chi-square test</v>
      </c>
      <c r="S41" s="6" t="str">
        <f>IF(O41="not eligible for chi-square test","not eligible for chi-square testing",IF(Q41&gt;=0.01,"test results not statistically significant",IF(M41&lt;=0,"test results statistically significant, minority NOT overrepresented in arrests",IF(M41&gt;0,"test results statistically significant, minority overrepresented in arrests"))))</f>
        <v>not eligible for chi-square testing</v>
      </c>
    </row>
    <row r="42" spans="1:19" x14ac:dyDescent="0.2">
      <c r="A42" s="6" t="s">
        <v>349</v>
      </c>
      <c r="B42" s="7" t="s">
        <v>350</v>
      </c>
      <c r="C42" s="8">
        <v>15</v>
      </c>
      <c r="D42" s="3">
        <v>0</v>
      </c>
      <c r="E42" s="3">
        <v>15</v>
      </c>
      <c r="F42" s="3">
        <v>1</v>
      </c>
      <c r="G42" s="3">
        <v>0</v>
      </c>
      <c r="H42" s="3">
        <v>1</v>
      </c>
      <c r="I42" s="9">
        <f>(C42/SUM(C42,F42))*SUM(D42,G42)</f>
        <v>0</v>
      </c>
      <c r="J42" s="9">
        <f>(C42/SUM(C42,F42))*SUM(E42,H42)</f>
        <v>15</v>
      </c>
      <c r="K42" s="9">
        <f>(F42/SUM(C42,F42))*SUM(D42,G42)</f>
        <v>0</v>
      </c>
      <c r="L42" s="9">
        <f>(F42/SUM(C42,F42))*SUM(E42,H42)</f>
        <v>1</v>
      </c>
      <c r="M42" s="9">
        <f>G42-K42</f>
        <v>0</v>
      </c>
      <c r="N42" s="10" t="e">
        <f>100*(M42/K42)</f>
        <v>#DIV/0!</v>
      </c>
      <c r="O42" s="4" t="str">
        <f>IF(AND(I42&gt;=5,J42&gt;=5,K42&gt;=5,L42&gt;=5),"eligible for chi-square test","not eligible for chi-square test")</f>
        <v>not eligible for chi-square test</v>
      </c>
      <c r="S42" s="6" t="str">
        <f>IF(O42="not eligible for chi-square test","not eligible for chi-square testing",IF(Q42&gt;=0.01,"test results not statistically significant",IF(M42&lt;=0,"test results statistically significant, minority NOT overrepresented in arrests",IF(M42&gt;0,"test results statistically significant, minority overrepresented in arrests"))))</f>
        <v>not eligible for chi-square testing</v>
      </c>
    </row>
    <row r="43" spans="1:19" x14ac:dyDescent="0.2">
      <c r="A43" s="6" t="s">
        <v>347</v>
      </c>
      <c r="B43" s="7" t="s">
        <v>348</v>
      </c>
      <c r="C43" s="8">
        <v>609</v>
      </c>
      <c r="D43" s="3">
        <v>0</v>
      </c>
      <c r="E43" s="3">
        <v>609</v>
      </c>
      <c r="F43" s="3">
        <v>4</v>
      </c>
      <c r="G43" s="3">
        <v>0</v>
      </c>
      <c r="H43" s="3">
        <v>4</v>
      </c>
      <c r="I43" s="9">
        <f>(C43/SUM(C43,F43))*SUM(D43,G43)</f>
        <v>0</v>
      </c>
      <c r="J43" s="9">
        <f>(C43/SUM(C43,F43))*SUM(E43,H43)</f>
        <v>609</v>
      </c>
      <c r="K43" s="9">
        <f>(F43/SUM(C43,F43))*SUM(D43,G43)</f>
        <v>0</v>
      </c>
      <c r="L43" s="9">
        <f>(F43/SUM(C43,F43))*SUM(E43,H43)</f>
        <v>4</v>
      </c>
      <c r="M43" s="9">
        <f>G43-K43</f>
        <v>0</v>
      </c>
      <c r="N43" s="10" t="e">
        <f>100*(M43/K43)</f>
        <v>#DIV/0!</v>
      </c>
      <c r="O43" s="4" t="str">
        <f>IF(AND(I43&gt;=5,J43&gt;=5,K43&gt;=5,L43&gt;=5),"eligible for chi-square test","not eligible for chi-square test")</f>
        <v>not eligible for chi-square test</v>
      </c>
      <c r="S43" s="6" t="str">
        <f>IF(O43="not eligible for chi-square test","not eligible for chi-square testing",IF(Q43&gt;=0.01,"test results not statistically significant",IF(M43&lt;=0,"test results statistically significant, minority NOT overrepresented in arrests",IF(M43&gt;0,"test results statistically significant, minority overrepresented in arrests"))))</f>
        <v>not eligible for chi-square testing</v>
      </c>
    </row>
    <row r="44" spans="1:19" x14ac:dyDescent="0.2">
      <c r="A44" s="6" t="s">
        <v>453</v>
      </c>
      <c r="B44" s="7" t="s">
        <v>454</v>
      </c>
      <c r="C44" s="8">
        <v>2162</v>
      </c>
      <c r="D44" s="3">
        <v>10</v>
      </c>
      <c r="E44" s="3">
        <v>2152</v>
      </c>
      <c r="F44" s="3">
        <v>13</v>
      </c>
      <c r="G44" s="3">
        <v>0</v>
      </c>
      <c r="H44" s="3">
        <v>13</v>
      </c>
      <c r="I44" s="9">
        <f>(C44/SUM(C44,F44))*SUM(D44,G44)</f>
        <v>9.9402298850574713</v>
      </c>
      <c r="J44" s="9">
        <f>(C44/SUM(C44,F44))*SUM(E44,H44)</f>
        <v>2152.0597701149427</v>
      </c>
      <c r="K44" s="9">
        <f>(F44/SUM(C44,F44))*SUM(D44,G44)</f>
        <v>5.9770114942528735E-2</v>
      </c>
      <c r="L44" s="9">
        <f>(F44/SUM(C44,F44))*SUM(E44,H44)</f>
        <v>12.940229885057471</v>
      </c>
      <c r="M44" s="9">
        <f>G44-K44</f>
        <v>-5.9770114942528735E-2</v>
      </c>
      <c r="N44" s="10">
        <f>100*(M44/K44)</f>
        <v>-100</v>
      </c>
      <c r="O44" s="4" t="str">
        <f>IF(AND(I44&gt;=5,J44&gt;=5,K44&gt;=5,L44&gt;=5),"eligible for chi-square test","not eligible for chi-square test")</f>
        <v>not eligible for chi-square test</v>
      </c>
      <c r="S44" s="6" t="str">
        <f>IF(O44="not eligible for chi-square test","not eligible for chi-square testing",IF(Q44&gt;=0.01,"test results not statistically significant",IF(M44&lt;=0,"test results statistically significant, minority NOT overrepresented in arrests",IF(M44&gt;0,"test results statistically significant, minority overrepresented in arrests"))))</f>
        <v>not eligible for chi-square testing</v>
      </c>
    </row>
    <row r="45" spans="1:19" x14ac:dyDescent="0.2">
      <c r="A45" s="6" t="s">
        <v>51</v>
      </c>
      <c r="B45" s="7" t="s">
        <v>52</v>
      </c>
      <c r="C45" s="8">
        <v>52</v>
      </c>
      <c r="D45" s="3">
        <v>0</v>
      </c>
      <c r="E45" s="3">
        <v>52</v>
      </c>
      <c r="F45" s="3">
        <v>0</v>
      </c>
      <c r="G45" s="3">
        <v>0</v>
      </c>
      <c r="H45" s="3">
        <v>0</v>
      </c>
      <c r="I45" s="9">
        <f>(C45/SUM(C45,F45))*SUM(D45,G45)</f>
        <v>0</v>
      </c>
      <c r="J45" s="9">
        <f>(C45/SUM(C45,F45))*SUM(E45,H45)</f>
        <v>52</v>
      </c>
      <c r="K45" s="9">
        <f>(F45/SUM(C45,F45))*SUM(D45,G45)</f>
        <v>0</v>
      </c>
      <c r="L45" s="9">
        <f>(F45/SUM(C45,F45))*SUM(E45,H45)</f>
        <v>0</v>
      </c>
      <c r="M45" s="9">
        <f>G45-K45</f>
        <v>0</v>
      </c>
      <c r="N45" s="10" t="e">
        <f>100*(M45/K45)</f>
        <v>#DIV/0!</v>
      </c>
      <c r="O45" s="4" t="str">
        <f>IF(AND(I45&gt;=5,J45&gt;=5,K45&gt;=5,L45&gt;=5),"eligible for chi-square test","not eligible for chi-square test")</f>
        <v>not eligible for chi-square test</v>
      </c>
      <c r="S45" s="6" t="str">
        <f>IF(O45="not eligible for chi-square test","not eligible for chi-square testing",IF(Q45&gt;=0.01,"test results not statistically significant",IF(M45&lt;=0,"test results statistically significant, minority NOT overrepresented in arrests",IF(M45&gt;0,"test results statistically significant, minority overrepresented in arrests"))))</f>
        <v>not eligible for chi-square testing</v>
      </c>
    </row>
    <row r="46" spans="1:19" x14ac:dyDescent="0.2">
      <c r="A46" s="6" t="s">
        <v>65</v>
      </c>
      <c r="B46" s="7" t="s">
        <v>66</v>
      </c>
      <c r="C46" s="8">
        <v>262</v>
      </c>
      <c r="D46" s="3">
        <v>2</v>
      </c>
      <c r="E46" s="3">
        <v>260</v>
      </c>
      <c r="F46" s="3">
        <v>2</v>
      </c>
      <c r="G46" s="3">
        <v>0</v>
      </c>
      <c r="H46" s="3">
        <v>2</v>
      </c>
      <c r="I46" s="9">
        <f>(C46/SUM(C46,F46))*SUM(D46,G46)</f>
        <v>1.9848484848484849</v>
      </c>
      <c r="J46" s="9">
        <f>(C46/SUM(C46,F46))*SUM(E46,H46)</f>
        <v>260.0151515151515</v>
      </c>
      <c r="K46" s="9">
        <f>(F46/SUM(C46,F46))*SUM(D46,G46)</f>
        <v>1.5151515151515152E-2</v>
      </c>
      <c r="L46" s="9">
        <f>(F46/SUM(C46,F46))*SUM(E46,H46)</f>
        <v>1.9848484848484849</v>
      </c>
      <c r="M46" s="9">
        <f>G46-K46</f>
        <v>-1.5151515151515152E-2</v>
      </c>
      <c r="N46" s="10">
        <f>100*(M46/K46)</f>
        <v>-100</v>
      </c>
      <c r="O46" s="4" t="str">
        <f>IF(AND(I46&gt;=5,J46&gt;=5,K46&gt;=5,L46&gt;=5),"eligible for chi-square test","not eligible for chi-square test")</f>
        <v>not eligible for chi-square test</v>
      </c>
      <c r="S46" s="6" t="str">
        <f>IF(O46="not eligible for chi-square test","not eligible for chi-square testing",IF(Q46&gt;=0.01,"test results not statistically significant",IF(M46&lt;=0,"test results statistically significant, minority NOT overrepresented in arrests",IF(M46&gt;0,"test results statistically significant, minority overrepresented in arrests"))))</f>
        <v>not eligible for chi-square testing</v>
      </c>
    </row>
    <row r="47" spans="1:19" x14ac:dyDescent="0.2">
      <c r="A47" s="6" t="s">
        <v>47</v>
      </c>
      <c r="B47" s="7" t="s">
        <v>48</v>
      </c>
      <c r="C47" s="8">
        <v>8114</v>
      </c>
      <c r="D47" s="3">
        <v>12</v>
      </c>
      <c r="E47" s="3">
        <v>8102</v>
      </c>
      <c r="F47" s="3">
        <v>591</v>
      </c>
      <c r="G47" s="3">
        <v>0</v>
      </c>
      <c r="H47" s="3">
        <v>591</v>
      </c>
      <c r="I47" s="9">
        <f>(C47/SUM(C47,F47))*SUM(D47,G47)</f>
        <v>11.185295807007467</v>
      </c>
      <c r="J47" s="9">
        <f>(C47/SUM(C47,F47))*SUM(E47,H47)</f>
        <v>8102.8147041929924</v>
      </c>
      <c r="K47" s="9">
        <f>(F47/SUM(C47,F47))*SUM(D47,G47)</f>
        <v>0.81470419299253305</v>
      </c>
      <c r="L47" s="9">
        <f>(F47/SUM(C47,F47))*SUM(E47,H47)</f>
        <v>590.18529580700749</v>
      </c>
      <c r="M47" s="9">
        <f>G47-K47</f>
        <v>-0.81470419299253305</v>
      </c>
      <c r="N47" s="10">
        <f>100*(M47/K47)</f>
        <v>-100</v>
      </c>
      <c r="O47" s="4" t="str">
        <f>IF(AND(I47&gt;=5,J47&gt;=5,K47&gt;=5,L47&gt;=5),"eligible for chi-square test","not eligible for chi-square test")</f>
        <v>not eligible for chi-square test</v>
      </c>
      <c r="S47" s="6" t="str">
        <f>IF(O47="not eligible for chi-square test","not eligible for chi-square testing",IF(Q47&gt;=0.01,"test results not statistically significant",IF(M47&lt;=0,"test results statistically significant, minority NOT overrepresented in arrests",IF(M47&gt;0,"test results statistically significant, minority overrepresented in arrests"))))</f>
        <v>not eligible for chi-square testing</v>
      </c>
    </row>
    <row r="48" spans="1:19" x14ac:dyDescent="0.2">
      <c r="A48" s="6" t="s">
        <v>53</v>
      </c>
      <c r="B48" s="7" t="s">
        <v>54</v>
      </c>
      <c r="C48" s="8">
        <v>1426</v>
      </c>
      <c r="D48" s="3">
        <v>31</v>
      </c>
      <c r="E48" s="3">
        <v>1395</v>
      </c>
      <c r="F48" s="3">
        <v>0</v>
      </c>
      <c r="G48" s="3">
        <v>0</v>
      </c>
      <c r="H48" s="3">
        <v>0</v>
      </c>
      <c r="I48" s="9">
        <f>(C48/SUM(C48,F48))*SUM(D48,G48)</f>
        <v>31</v>
      </c>
      <c r="J48" s="9">
        <f>(C48/SUM(C48,F48))*SUM(E48,H48)</f>
        <v>1395</v>
      </c>
      <c r="K48" s="9">
        <f>(F48/SUM(C48,F48))*SUM(D48,G48)</f>
        <v>0</v>
      </c>
      <c r="L48" s="9">
        <f>(F48/SUM(C48,F48))*SUM(E48,H48)</f>
        <v>0</v>
      </c>
      <c r="M48" s="9">
        <f>G48-K48</f>
        <v>0</v>
      </c>
      <c r="N48" s="10" t="e">
        <f>100*(M48/K48)</f>
        <v>#DIV/0!</v>
      </c>
      <c r="O48" s="4" t="str">
        <f>IF(AND(I48&gt;=5,J48&gt;=5,K48&gt;=5,L48&gt;=5),"eligible for chi-square test","not eligible for chi-square test")</f>
        <v>not eligible for chi-square test</v>
      </c>
      <c r="S48" s="6" t="str">
        <f>IF(O48="not eligible for chi-square test","not eligible for chi-square testing",IF(Q48&gt;=0.01,"test results not statistically significant",IF(M48&lt;=0,"test results statistically significant, minority NOT overrepresented in arrests",IF(M48&gt;0,"test results statistically significant, minority overrepresented in arrests"))))</f>
        <v>not eligible for chi-square testing</v>
      </c>
    </row>
    <row r="49" spans="1:19" x14ac:dyDescent="0.2">
      <c r="A49" s="6" t="s">
        <v>57</v>
      </c>
      <c r="B49" s="7" t="s">
        <v>58</v>
      </c>
      <c r="C49" s="8">
        <v>633</v>
      </c>
      <c r="D49" s="3">
        <v>11</v>
      </c>
      <c r="E49" s="3">
        <v>622</v>
      </c>
      <c r="F49" s="3">
        <v>3</v>
      </c>
      <c r="G49" s="3">
        <v>0</v>
      </c>
      <c r="H49" s="3">
        <v>3</v>
      </c>
      <c r="I49" s="9">
        <f>(C49/SUM(C49,F49))*SUM(D49,G49)</f>
        <v>10.94811320754717</v>
      </c>
      <c r="J49" s="9">
        <f>(C49/SUM(C49,F49))*SUM(E49,H49)</f>
        <v>622.05188679245282</v>
      </c>
      <c r="K49" s="9">
        <f>(F49/SUM(C49,F49))*SUM(D49,G49)</f>
        <v>5.1886792452830184E-2</v>
      </c>
      <c r="L49" s="9">
        <f>(F49/SUM(C49,F49))*SUM(E49,H49)</f>
        <v>2.9481132075471699</v>
      </c>
      <c r="M49" s="9">
        <f>G49-K49</f>
        <v>-5.1886792452830184E-2</v>
      </c>
      <c r="N49" s="10">
        <f>100*(M49/K49)</f>
        <v>-100</v>
      </c>
      <c r="O49" s="4" t="str">
        <f>IF(AND(I49&gt;=5,J49&gt;=5,K49&gt;=5,L49&gt;=5),"eligible for chi-square test","not eligible for chi-square test")</f>
        <v>not eligible for chi-square test</v>
      </c>
      <c r="S49" s="6" t="str">
        <f>IF(O49="not eligible for chi-square test","not eligible for chi-square testing",IF(Q49&gt;=0.01,"test results not statistically significant",IF(M49&lt;=0,"test results statistically significant, minority NOT overrepresented in arrests",IF(M49&gt;0,"test results statistically significant, minority overrepresented in arrests"))))</f>
        <v>not eligible for chi-square testing</v>
      </c>
    </row>
    <row r="50" spans="1:19" x14ac:dyDescent="0.2">
      <c r="A50" s="6" t="s">
        <v>455</v>
      </c>
      <c r="B50" s="7" t="s">
        <v>456</v>
      </c>
      <c r="C50" s="8">
        <v>343</v>
      </c>
      <c r="D50" s="3">
        <v>2</v>
      </c>
      <c r="E50" s="3">
        <v>341</v>
      </c>
      <c r="F50" s="3">
        <v>2</v>
      </c>
      <c r="G50" s="3">
        <v>0</v>
      </c>
      <c r="H50" s="3">
        <v>2</v>
      </c>
      <c r="I50" s="9">
        <f>(C50/SUM(C50,F50))*SUM(D50,G50)</f>
        <v>1.9884057971014493</v>
      </c>
      <c r="J50" s="9">
        <f>(C50/SUM(C50,F50))*SUM(E50,H50)</f>
        <v>341.01159420289855</v>
      </c>
      <c r="K50" s="9">
        <f>(F50/SUM(C50,F50))*SUM(D50,G50)</f>
        <v>1.1594202898550725E-2</v>
      </c>
      <c r="L50" s="9">
        <f>(F50/SUM(C50,F50))*SUM(E50,H50)</f>
        <v>1.9884057971014493</v>
      </c>
      <c r="M50" s="9">
        <f>G50-K50</f>
        <v>-1.1594202898550725E-2</v>
      </c>
      <c r="N50" s="10">
        <f>100*(M50/K50)</f>
        <v>-100</v>
      </c>
      <c r="O50" s="4" t="str">
        <f>IF(AND(I50&gt;=5,J50&gt;=5,K50&gt;=5,L50&gt;=5),"eligible for chi-square test","not eligible for chi-square test")</f>
        <v>not eligible for chi-square test</v>
      </c>
      <c r="S50" s="6" t="str">
        <f>IF(O50="not eligible for chi-square test","not eligible for chi-square testing",IF(Q50&gt;=0.01,"test results not statistically significant",IF(M50&lt;=0,"test results statistically significant, minority NOT overrepresented in arrests",IF(M50&gt;0,"test results statistically significant, minority overrepresented in arrests"))))</f>
        <v>not eligible for chi-square testing</v>
      </c>
    </row>
    <row r="51" spans="1:19" x14ac:dyDescent="0.2">
      <c r="A51" s="6" t="s">
        <v>271</v>
      </c>
      <c r="B51" s="7" t="s">
        <v>272</v>
      </c>
      <c r="C51" s="8">
        <v>341</v>
      </c>
      <c r="D51" s="3">
        <v>0</v>
      </c>
      <c r="E51" s="3">
        <v>341</v>
      </c>
      <c r="F51" s="3">
        <v>8</v>
      </c>
      <c r="G51" s="3">
        <v>0</v>
      </c>
      <c r="H51" s="3">
        <v>8</v>
      </c>
      <c r="I51" s="9">
        <f>(C51/SUM(C51,F51))*SUM(D51,G51)</f>
        <v>0</v>
      </c>
      <c r="J51" s="9">
        <f>(C51/SUM(C51,F51))*SUM(E51,H51)</f>
        <v>341</v>
      </c>
      <c r="K51" s="9">
        <f>(F51/SUM(C51,F51))*SUM(D51,G51)</f>
        <v>0</v>
      </c>
      <c r="L51" s="9">
        <f>(F51/SUM(C51,F51))*SUM(E51,H51)</f>
        <v>8</v>
      </c>
      <c r="M51" s="9">
        <f>G51-K51</f>
        <v>0</v>
      </c>
      <c r="N51" s="10" t="e">
        <f>100*(M51/K51)</f>
        <v>#DIV/0!</v>
      </c>
      <c r="O51" s="4" t="str">
        <f>IF(AND(I51&gt;=5,J51&gt;=5,K51&gt;=5,L51&gt;=5),"eligible for chi-square test","not eligible for chi-square test")</f>
        <v>not eligible for chi-square test</v>
      </c>
      <c r="S51" s="6" t="str">
        <f>IF(O51="not eligible for chi-square test","not eligible for chi-square testing",IF(Q51&gt;=0.01,"test results not statistically significant",IF(M51&lt;=0,"test results statistically significant, minority NOT overrepresented in arrests",IF(M51&gt;0,"test results statistically significant, minority overrepresented in arrests"))))</f>
        <v>not eligible for chi-square testing</v>
      </c>
    </row>
    <row r="52" spans="1:19" x14ac:dyDescent="0.2">
      <c r="A52" s="6" t="s">
        <v>61</v>
      </c>
      <c r="B52" s="7" t="s">
        <v>62</v>
      </c>
      <c r="C52" s="8">
        <v>3</v>
      </c>
      <c r="D52" s="3">
        <v>0</v>
      </c>
      <c r="E52" s="3">
        <v>3</v>
      </c>
      <c r="F52" s="3">
        <v>0</v>
      </c>
      <c r="G52" s="3">
        <v>0</v>
      </c>
      <c r="H52" s="3">
        <v>0</v>
      </c>
      <c r="I52" s="9">
        <f>(C52/SUM(C52,F52))*SUM(D52,G52)</f>
        <v>0</v>
      </c>
      <c r="J52" s="9">
        <f>(C52/SUM(C52,F52))*SUM(E52,H52)</f>
        <v>3</v>
      </c>
      <c r="K52" s="9">
        <f>(F52/SUM(C52,F52))*SUM(D52,G52)</f>
        <v>0</v>
      </c>
      <c r="L52" s="9">
        <f>(F52/SUM(C52,F52))*SUM(E52,H52)</f>
        <v>0</v>
      </c>
      <c r="M52" s="9">
        <f>G52-K52</f>
        <v>0</v>
      </c>
      <c r="N52" s="10" t="e">
        <f>100*(M52/K52)</f>
        <v>#DIV/0!</v>
      </c>
      <c r="O52" s="4" t="str">
        <f>IF(AND(I52&gt;=5,J52&gt;=5,K52&gt;=5,L52&gt;=5),"eligible for chi-square test","not eligible for chi-square test")</f>
        <v>not eligible for chi-square test</v>
      </c>
      <c r="S52" s="6" t="str">
        <f>IF(O52="not eligible for chi-square test","not eligible for chi-square testing",IF(Q52&gt;=0.01,"test results not statistically significant",IF(M52&lt;=0,"test results statistically significant, minority NOT overrepresented in arrests",IF(M52&gt;0,"test results statistically significant, minority overrepresented in arrests"))))</f>
        <v>not eligible for chi-square testing</v>
      </c>
    </row>
    <row r="53" spans="1:19" x14ac:dyDescent="0.2">
      <c r="A53" s="6" t="s">
        <v>59</v>
      </c>
      <c r="B53" s="7" t="s">
        <v>60</v>
      </c>
      <c r="C53" s="8">
        <v>1583</v>
      </c>
      <c r="D53" s="3">
        <v>11</v>
      </c>
      <c r="E53" s="3">
        <v>1572</v>
      </c>
      <c r="F53" s="3">
        <v>17</v>
      </c>
      <c r="G53" s="3">
        <v>0</v>
      </c>
      <c r="H53" s="3">
        <v>17</v>
      </c>
      <c r="I53" s="9">
        <f>(C53/SUM(C53,F53))*SUM(D53,G53)</f>
        <v>10.883125</v>
      </c>
      <c r="J53" s="9">
        <f>(C53/SUM(C53,F53))*SUM(E53,H53)</f>
        <v>1572.1168749999999</v>
      </c>
      <c r="K53" s="9">
        <f>(F53/SUM(C53,F53))*SUM(D53,G53)</f>
        <v>0.11687500000000001</v>
      </c>
      <c r="L53" s="9">
        <f>(F53/SUM(C53,F53))*SUM(E53,H53)</f>
        <v>16.883125</v>
      </c>
      <c r="M53" s="9">
        <f>G53-K53</f>
        <v>-0.11687500000000001</v>
      </c>
      <c r="N53" s="10">
        <f>100*(M53/K53)</f>
        <v>-100</v>
      </c>
      <c r="O53" s="4" t="str">
        <f>IF(AND(I53&gt;=5,J53&gt;=5,K53&gt;=5,L53&gt;=5),"eligible for chi-square test","not eligible for chi-square test")</f>
        <v>not eligible for chi-square test</v>
      </c>
      <c r="S53" s="6" t="str">
        <f>IF(O53="not eligible for chi-square test","not eligible for chi-square testing",IF(Q53&gt;=0.01,"test results not statistically significant",IF(M53&lt;=0,"test results statistically significant, minority NOT overrepresented in arrests",IF(M53&gt;0,"test results statistically significant, minority overrepresented in arrests"))))</f>
        <v>not eligible for chi-square testing</v>
      </c>
    </row>
    <row r="54" spans="1:19" x14ac:dyDescent="0.2">
      <c r="A54" s="6" t="s">
        <v>259</v>
      </c>
      <c r="B54" s="7" t="s">
        <v>260</v>
      </c>
      <c r="C54" s="8">
        <v>90</v>
      </c>
      <c r="D54" s="3">
        <v>3</v>
      </c>
      <c r="E54" s="3">
        <v>87</v>
      </c>
      <c r="F54" s="3">
        <v>0</v>
      </c>
      <c r="G54" s="3">
        <v>0</v>
      </c>
      <c r="H54" s="3">
        <v>0</v>
      </c>
      <c r="I54" s="9">
        <f>(C54/SUM(C54,F54))*SUM(D54,G54)</f>
        <v>3</v>
      </c>
      <c r="J54" s="9">
        <f>(C54/SUM(C54,F54))*SUM(E54,H54)</f>
        <v>87</v>
      </c>
      <c r="K54" s="9">
        <f>(F54/SUM(C54,F54))*SUM(D54,G54)</f>
        <v>0</v>
      </c>
      <c r="L54" s="9">
        <f>(F54/SUM(C54,F54))*SUM(E54,H54)</f>
        <v>0</v>
      </c>
      <c r="M54" s="9">
        <f>G54-K54</f>
        <v>0</v>
      </c>
      <c r="N54" s="10" t="e">
        <f>100*(M54/K54)</f>
        <v>#DIV/0!</v>
      </c>
      <c r="O54" s="4" t="str">
        <f>IF(AND(I54&gt;=5,J54&gt;=5,K54&gt;=5,L54&gt;=5),"eligible for chi-square test","not eligible for chi-square test")</f>
        <v>not eligible for chi-square test</v>
      </c>
      <c r="S54" s="6" t="str">
        <f>IF(O54="not eligible for chi-square test","not eligible for chi-square testing",IF(Q54&gt;=0.01,"test results not statistically significant",IF(M54&lt;=0,"test results statistically significant, minority NOT overrepresented in arrests",IF(M54&gt;0,"test results statistically significant, minority overrepresented in arrests"))))</f>
        <v>not eligible for chi-square testing</v>
      </c>
    </row>
    <row r="55" spans="1:19" x14ac:dyDescent="0.2">
      <c r="A55" s="6" t="s">
        <v>67</v>
      </c>
      <c r="B55" s="7" t="s">
        <v>68</v>
      </c>
      <c r="C55" s="8">
        <v>2668</v>
      </c>
      <c r="D55" s="3">
        <v>5</v>
      </c>
      <c r="E55" s="3">
        <v>2663</v>
      </c>
      <c r="F55" s="3">
        <v>57</v>
      </c>
      <c r="G55" s="3">
        <v>0</v>
      </c>
      <c r="H55" s="3">
        <v>57</v>
      </c>
      <c r="I55" s="9">
        <f>(C55/SUM(C55,F55))*SUM(D55,G55)</f>
        <v>4.8954128440366969</v>
      </c>
      <c r="J55" s="9">
        <f>(C55/SUM(C55,F55))*SUM(E55,H55)</f>
        <v>2663.1045871559631</v>
      </c>
      <c r="K55" s="9">
        <f>(F55/SUM(C55,F55))*SUM(D55,G55)</f>
        <v>0.10458715596330276</v>
      </c>
      <c r="L55" s="9">
        <f>(F55/SUM(C55,F55))*SUM(E55,H55)</f>
        <v>56.895412844036699</v>
      </c>
      <c r="M55" s="9">
        <f>G55-K55</f>
        <v>-0.10458715596330276</v>
      </c>
      <c r="N55" s="10">
        <f>100*(M55/K55)</f>
        <v>-100</v>
      </c>
      <c r="O55" s="4" t="str">
        <f>IF(AND(I55&gt;=5,J55&gt;=5,K55&gt;=5,L55&gt;=5),"eligible for chi-square test","not eligible for chi-square test")</f>
        <v>not eligible for chi-square test</v>
      </c>
      <c r="S55" s="6" t="str">
        <f>IF(O55="not eligible for chi-square test","not eligible for chi-square testing",IF(Q55&gt;=0.01,"test results not statistically significant",IF(M55&lt;=0,"test results statistically significant, minority NOT overrepresented in arrests",IF(M55&gt;0,"test results statistically significant, minority overrepresented in arrests"))))</f>
        <v>not eligible for chi-square testing</v>
      </c>
    </row>
    <row r="56" spans="1:19" x14ac:dyDescent="0.2">
      <c r="A56" s="6" t="s">
        <v>71</v>
      </c>
      <c r="B56" s="7" t="s">
        <v>72</v>
      </c>
      <c r="C56" s="8">
        <v>5062</v>
      </c>
      <c r="D56" s="3">
        <v>49</v>
      </c>
      <c r="E56" s="3">
        <v>5013</v>
      </c>
      <c r="F56" s="3">
        <v>102</v>
      </c>
      <c r="G56" s="3">
        <v>0</v>
      </c>
      <c r="H56" s="3">
        <v>102</v>
      </c>
      <c r="I56" s="9">
        <f>(C56/SUM(C56,F56))*SUM(D56,G56)</f>
        <v>48.032145623547635</v>
      </c>
      <c r="J56" s="9">
        <f>(C56/SUM(C56,F56))*SUM(E56,H56)</f>
        <v>5013.9678543764521</v>
      </c>
      <c r="K56" s="9">
        <f>(F56/SUM(C56,F56))*SUM(D56,G56)</f>
        <v>0.9678543764523625</v>
      </c>
      <c r="L56" s="9">
        <f>(F56/SUM(C56,F56))*SUM(E56,H56)</f>
        <v>101.03214562354763</v>
      </c>
      <c r="M56" s="9">
        <f>G56-K56</f>
        <v>-0.9678543764523625</v>
      </c>
      <c r="N56" s="10">
        <f>100*(M56/K56)</f>
        <v>-100</v>
      </c>
      <c r="O56" s="4" t="str">
        <f>IF(AND(I56&gt;=5,J56&gt;=5,K56&gt;=5,L56&gt;=5),"eligible for chi-square test","not eligible for chi-square test")</f>
        <v>not eligible for chi-square test</v>
      </c>
      <c r="S56" s="6" t="str">
        <f>IF(O56="not eligible for chi-square test","not eligible for chi-square testing",IF(Q56&gt;=0.01,"test results not statistically significant",IF(M56&lt;=0,"test results statistically significant, minority NOT overrepresented in arrests",IF(M56&gt;0,"test results statistically significant, minority overrepresented in arrests"))))</f>
        <v>not eligible for chi-square testing</v>
      </c>
    </row>
    <row r="57" spans="1:19" x14ac:dyDescent="0.2">
      <c r="A57" s="6" t="s">
        <v>619</v>
      </c>
      <c r="B57" s="7" t="s">
        <v>412</v>
      </c>
      <c r="C57" s="8">
        <v>118</v>
      </c>
      <c r="D57" s="3">
        <v>0</v>
      </c>
      <c r="E57" s="3">
        <v>118</v>
      </c>
      <c r="F57" s="3">
        <v>1</v>
      </c>
      <c r="G57" s="3">
        <v>0</v>
      </c>
      <c r="H57" s="3">
        <v>1</v>
      </c>
      <c r="I57" s="9">
        <f>(C57/SUM(C57,F57))*SUM(D57,G57)</f>
        <v>0</v>
      </c>
      <c r="J57" s="9">
        <f>(C57/SUM(C57,F57))*SUM(E57,H57)</f>
        <v>118</v>
      </c>
      <c r="K57" s="9">
        <f>(F57/SUM(C57,F57))*SUM(D57,G57)</f>
        <v>0</v>
      </c>
      <c r="L57" s="9">
        <f>(F57/SUM(C57,F57))*SUM(E57,H57)</f>
        <v>1</v>
      </c>
      <c r="M57" s="9">
        <f>G57-K57</f>
        <v>0</v>
      </c>
      <c r="N57" s="10" t="e">
        <f>100*(M57/K57)</f>
        <v>#DIV/0!</v>
      </c>
      <c r="O57" s="4" t="str">
        <f>IF(AND(I57&gt;=5,J57&gt;=5,K57&gt;=5,L57&gt;=5),"eligible for chi-square test","not eligible for chi-square test")</f>
        <v>not eligible for chi-square test</v>
      </c>
      <c r="S57" s="6" t="str">
        <f>IF(O57="not eligible for chi-square test","not eligible for chi-square testing",IF(Q57&gt;=0.01,"test results not statistically significant",IF(M57&lt;=0,"test results statistically significant, minority NOT overrepresented in arrests",IF(M57&gt;0,"test results statistically significant, minority overrepresented in arrests"))))</f>
        <v>not eligible for chi-square testing</v>
      </c>
    </row>
    <row r="58" spans="1:19" x14ac:dyDescent="0.2">
      <c r="A58" s="6" t="s">
        <v>501</v>
      </c>
      <c r="B58" s="7" t="s">
        <v>502</v>
      </c>
      <c r="C58" s="8">
        <v>3</v>
      </c>
      <c r="D58" s="3">
        <v>0</v>
      </c>
      <c r="E58" s="3">
        <v>3</v>
      </c>
      <c r="F58" s="3">
        <v>0</v>
      </c>
      <c r="G58" s="3">
        <v>0</v>
      </c>
      <c r="H58" s="3">
        <v>0</v>
      </c>
      <c r="I58" s="9">
        <f>(C58/SUM(C58,F58))*SUM(D58,G58)</f>
        <v>0</v>
      </c>
      <c r="J58" s="9">
        <f>(C58/SUM(C58,F58))*SUM(E58,H58)</f>
        <v>3</v>
      </c>
      <c r="K58" s="9">
        <f>(F58/SUM(C58,F58))*SUM(D58,G58)</f>
        <v>0</v>
      </c>
      <c r="L58" s="9">
        <f>(F58/SUM(C58,F58))*SUM(E58,H58)</f>
        <v>0</v>
      </c>
      <c r="M58" s="9">
        <f>G58-K58</f>
        <v>0</v>
      </c>
      <c r="N58" s="10" t="e">
        <f>100*(M58/K58)</f>
        <v>#DIV/0!</v>
      </c>
      <c r="O58" s="4" t="str">
        <f>IF(AND(I58&gt;=5,J58&gt;=5,K58&gt;=5,L58&gt;=5),"eligible for chi-square test","not eligible for chi-square test")</f>
        <v>not eligible for chi-square test</v>
      </c>
      <c r="S58" s="6" t="str">
        <f>IF(O58="not eligible for chi-square test","not eligible for chi-square testing",IF(Q58&gt;=0.01,"test results not statistically significant",IF(M58&lt;=0,"test results statistically significant, minority NOT overrepresented in arrests",IF(M58&gt;0,"test results statistically significant, minority overrepresented in arrests"))))</f>
        <v>not eligible for chi-square testing</v>
      </c>
    </row>
    <row r="59" spans="1:19" x14ac:dyDescent="0.2">
      <c r="A59" s="6" t="s">
        <v>75</v>
      </c>
      <c r="B59" s="7" t="s">
        <v>76</v>
      </c>
      <c r="C59" s="8">
        <v>524</v>
      </c>
      <c r="D59" s="3">
        <v>5</v>
      </c>
      <c r="E59" s="3">
        <v>519</v>
      </c>
      <c r="F59" s="3">
        <v>23</v>
      </c>
      <c r="G59" s="3">
        <v>0</v>
      </c>
      <c r="H59" s="3">
        <v>23</v>
      </c>
      <c r="I59" s="9">
        <f>(C59/SUM(C59,F59))*SUM(D59,G59)</f>
        <v>4.789762340036563</v>
      </c>
      <c r="J59" s="9">
        <f>(C59/SUM(C59,F59))*SUM(E59,H59)</f>
        <v>519.21023765996347</v>
      </c>
      <c r="K59" s="9">
        <f>(F59/SUM(C59,F59))*SUM(D59,G59)</f>
        <v>0.21023765996343691</v>
      </c>
      <c r="L59" s="9">
        <f>(F59/SUM(C59,F59))*SUM(E59,H59)</f>
        <v>22.78976234003656</v>
      </c>
      <c r="M59" s="9">
        <f>G59-K59</f>
        <v>-0.21023765996343691</v>
      </c>
      <c r="N59" s="10">
        <f>100*(M59/K59)</f>
        <v>-100</v>
      </c>
      <c r="O59" s="4" t="str">
        <f>IF(AND(I59&gt;=5,J59&gt;=5,K59&gt;=5,L59&gt;=5),"eligible for chi-square test","not eligible for chi-square test")</f>
        <v>not eligible for chi-square test</v>
      </c>
      <c r="S59" s="6" t="str">
        <f>IF(O59="not eligible for chi-square test","not eligible for chi-square testing",IF(Q59&gt;=0.01,"test results not statistically significant",IF(M59&lt;=0,"test results statistically significant, minority NOT overrepresented in arrests",IF(M59&gt;0,"test results statistically significant, minority overrepresented in arrests"))))</f>
        <v>not eligible for chi-square testing</v>
      </c>
    </row>
    <row r="60" spans="1:19" x14ac:dyDescent="0.2">
      <c r="A60" s="6" t="s">
        <v>605</v>
      </c>
      <c r="B60" s="7" t="s">
        <v>606</v>
      </c>
      <c r="C60" s="8">
        <v>0</v>
      </c>
      <c r="D60" s="3">
        <v>0</v>
      </c>
      <c r="E60" s="3">
        <v>0</v>
      </c>
      <c r="F60" s="3">
        <v>0</v>
      </c>
      <c r="G60" s="3">
        <v>0</v>
      </c>
      <c r="H60" s="3">
        <v>0</v>
      </c>
      <c r="I60" s="9" t="e">
        <f>(C60/SUM(C60,F60))*SUM(D60,G60)</f>
        <v>#DIV/0!</v>
      </c>
      <c r="J60" s="9" t="e">
        <f>(C60/SUM(C60,F60))*SUM(E60,H60)</f>
        <v>#DIV/0!</v>
      </c>
      <c r="K60" s="9" t="e">
        <f>(F60/SUM(C60,F60))*SUM(D60,G60)</f>
        <v>#DIV/0!</v>
      </c>
      <c r="L60" s="9" t="e">
        <f>(F60/SUM(C60,F60))*SUM(E60,H60)</f>
        <v>#DIV/0!</v>
      </c>
      <c r="M60" s="9" t="e">
        <f>G60-K60</f>
        <v>#DIV/0!</v>
      </c>
      <c r="N60" s="10" t="e">
        <f>100*(M60/K60)</f>
        <v>#DIV/0!</v>
      </c>
      <c r="O60" s="4" t="e">
        <f>IF(AND(I60&gt;=5,J60&gt;=5,K60&gt;=5,L60&gt;=5),"eligible for chi-square test","not eligible for chi-square test")</f>
        <v>#DIV/0!</v>
      </c>
      <c r="S60" s="6" t="e">
        <f>IF(O60="not eligible for chi-square test","not eligible for chi-square testing",IF(Q60&gt;=0.01,"test results not statistically significant",IF(M60&lt;=0,"test results statistically significant, minority NOT overrepresented in arrests",IF(M60&gt;0,"test results statistically significant, minority overrepresented in arrests"))))</f>
        <v>#DIV/0!</v>
      </c>
    </row>
    <row r="61" spans="1:19" x14ac:dyDescent="0.2">
      <c r="A61" s="6" t="s">
        <v>457</v>
      </c>
      <c r="B61" s="7" t="s">
        <v>458</v>
      </c>
      <c r="C61" s="8">
        <v>1364</v>
      </c>
      <c r="D61" s="3">
        <v>2</v>
      </c>
      <c r="E61" s="3">
        <v>1362</v>
      </c>
      <c r="F61" s="3">
        <v>81</v>
      </c>
      <c r="G61" s="3">
        <v>0</v>
      </c>
      <c r="H61" s="3">
        <v>81</v>
      </c>
      <c r="I61" s="9">
        <f>(C61/SUM(C61,F61))*SUM(D61,G61)</f>
        <v>1.8878892733564014</v>
      </c>
      <c r="J61" s="9">
        <f>(C61/SUM(C61,F61))*SUM(E61,H61)</f>
        <v>1362.1121107266436</v>
      </c>
      <c r="K61" s="9">
        <f>(F61/SUM(C61,F61))*SUM(D61,G61)</f>
        <v>0.11211072664359861</v>
      </c>
      <c r="L61" s="9">
        <f>(F61/SUM(C61,F61))*SUM(E61,H61)</f>
        <v>80.887889273356393</v>
      </c>
      <c r="M61" s="9">
        <f>G61-K61</f>
        <v>-0.11211072664359861</v>
      </c>
      <c r="N61" s="10">
        <f>100*(M61/K61)</f>
        <v>-100</v>
      </c>
      <c r="O61" s="4" t="str">
        <f>IF(AND(I61&gt;=5,J61&gt;=5,K61&gt;=5,L61&gt;=5),"eligible for chi-square test","not eligible for chi-square test")</f>
        <v>not eligible for chi-square test</v>
      </c>
      <c r="S61" s="6" t="str">
        <f>IF(O61="not eligible for chi-square test","not eligible for chi-square testing",IF(Q61&gt;=0.01,"test results not statistically significant",IF(M61&lt;=0,"test results statistically significant, minority NOT overrepresented in arrests",IF(M61&gt;0,"test results statistically significant, minority overrepresented in arrests"))))</f>
        <v>not eligible for chi-square testing</v>
      </c>
    </row>
    <row r="62" spans="1:19" x14ac:dyDescent="0.2">
      <c r="A62" s="6" t="s">
        <v>233</v>
      </c>
      <c r="B62" s="7" t="s">
        <v>234</v>
      </c>
      <c r="C62" s="8">
        <v>702</v>
      </c>
      <c r="D62" s="3">
        <v>4</v>
      </c>
      <c r="E62" s="3">
        <v>698</v>
      </c>
      <c r="F62" s="3">
        <v>3</v>
      </c>
      <c r="G62" s="3">
        <v>0</v>
      </c>
      <c r="H62" s="3">
        <v>3</v>
      </c>
      <c r="I62" s="9">
        <f>(C62/SUM(C62,F62))*SUM(D62,G62)</f>
        <v>3.9829787234042553</v>
      </c>
      <c r="J62" s="9">
        <f>(C62/SUM(C62,F62))*SUM(E62,H62)</f>
        <v>698.01702127659576</v>
      </c>
      <c r="K62" s="9">
        <f>(F62/SUM(C62,F62))*SUM(D62,G62)</f>
        <v>1.7021276595744681E-2</v>
      </c>
      <c r="L62" s="9">
        <f>(F62/SUM(C62,F62))*SUM(E62,H62)</f>
        <v>2.9829787234042553</v>
      </c>
      <c r="M62" s="9">
        <f>G62-K62</f>
        <v>-1.7021276595744681E-2</v>
      </c>
      <c r="N62" s="10">
        <f>100*(M62/K62)</f>
        <v>-100</v>
      </c>
      <c r="O62" s="4" t="str">
        <f>IF(AND(I62&gt;=5,J62&gt;=5,K62&gt;=5,L62&gt;=5),"eligible for chi-square test","not eligible for chi-square test")</f>
        <v>not eligible for chi-square test</v>
      </c>
      <c r="S62" s="6" t="str">
        <f>IF(O62="not eligible for chi-square test","not eligible for chi-square testing",IF(Q62&gt;=0.01,"test results not statistically significant",IF(M62&lt;=0,"test results statistically significant, minority NOT overrepresented in arrests",IF(M62&gt;0,"test results statistically significant, minority overrepresented in arrests"))))</f>
        <v>not eligible for chi-square testing</v>
      </c>
    </row>
    <row r="63" spans="1:19" x14ac:dyDescent="0.2">
      <c r="A63" s="6" t="s">
        <v>291</v>
      </c>
      <c r="B63" s="7" t="s">
        <v>292</v>
      </c>
      <c r="C63" s="8">
        <v>268</v>
      </c>
      <c r="D63" s="3">
        <v>1</v>
      </c>
      <c r="E63" s="3">
        <v>267</v>
      </c>
      <c r="F63" s="3">
        <v>14</v>
      </c>
      <c r="G63" s="3">
        <v>0</v>
      </c>
      <c r="H63" s="3">
        <v>14</v>
      </c>
      <c r="I63" s="9">
        <f>(C63/SUM(C63,F63))*SUM(D63,G63)</f>
        <v>0.95035460992907805</v>
      </c>
      <c r="J63" s="9">
        <f>(C63/SUM(C63,F63))*SUM(E63,H63)</f>
        <v>267.04964539007091</v>
      </c>
      <c r="K63" s="9">
        <f>(F63/SUM(C63,F63))*SUM(D63,G63)</f>
        <v>4.9645390070921988E-2</v>
      </c>
      <c r="L63" s="9">
        <f>(F63/SUM(C63,F63))*SUM(E63,H63)</f>
        <v>13.950354609929079</v>
      </c>
      <c r="M63" s="9">
        <f>G63-K63</f>
        <v>-4.9645390070921988E-2</v>
      </c>
      <c r="N63" s="10">
        <f>100*(M63/K63)</f>
        <v>-100</v>
      </c>
      <c r="O63" s="4" t="str">
        <f>IF(AND(I63&gt;=5,J63&gt;=5,K63&gt;=5,L63&gt;=5),"eligible for chi-square test","not eligible for chi-square test")</f>
        <v>not eligible for chi-square test</v>
      </c>
      <c r="S63" s="6" t="str">
        <f>IF(O63="not eligible for chi-square test","not eligible for chi-square testing",IF(Q63&gt;=0.01,"test results not statistically significant",IF(M63&lt;=0,"test results statistically significant, minority NOT overrepresented in arrests",IF(M63&gt;0,"test results statistically significant, minority overrepresented in arrests"))))</f>
        <v>not eligible for chi-square testing</v>
      </c>
    </row>
    <row r="64" spans="1:19" x14ac:dyDescent="0.2">
      <c r="A64" s="6" t="s">
        <v>513</v>
      </c>
      <c r="B64" s="7" t="s">
        <v>514</v>
      </c>
      <c r="C64" s="8">
        <v>2279</v>
      </c>
      <c r="D64" s="3">
        <v>12</v>
      </c>
      <c r="E64" s="3">
        <v>2267</v>
      </c>
      <c r="F64" s="3">
        <v>82</v>
      </c>
      <c r="G64" s="3">
        <v>1</v>
      </c>
      <c r="H64" s="3">
        <v>81</v>
      </c>
      <c r="I64" s="9">
        <f>(C64/SUM(C64,F64))*SUM(D64,G64)</f>
        <v>12.548496399830581</v>
      </c>
      <c r="J64" s="9">
        <f>(C64/SUM(C64,F64))*SUM(E64,H64)</f>
        <v>2266.4515036001694</v>
      </c>
      <c r="K64" s="9">
        <f>(F64/SUM(C64,F64))*SUM(D64,G64)</f>
        <v>0.45150360016941976</v>
      </c>
      <c r="L64" s="9">
        <f>(F64/SUM(C64,F64))*SUM(E64,H64)</f>
        <v>81.548496399830583</v>
      </c>
      <c r="M64" s="9">
        <f>G64-K64</f>
        <v>0.54849639983058029</v>
      </c>
      <c r="N64" s="10">
        <f>100*(M64/K64)</f>
        <v>121.48217636022514</v>
      </c>
      <c r="O64" s="4" t="str">
        <f>IF(AND(I64&gt;=5,J64&gt;=5,K64&gt;=5,L64&gt;=5),"eligible for chi-square test","not eligible for chi-square test")</f>
        <v>not eligible for chi-square test</v>
      </c>
      <c r="S64" s="6" t="str">
        <f>IF(O64="not eligible for chi-square test","not eligible for chi-square testing",IF(Q64&gt;=0.01,"test results not statistically significant",IF(M64&lt;=0,"test results statistically significant, minority NOT overrepresented in arrests",IF(M64&gt;0,"test results statistically significant, minority overrepresented in arrests"))))</f>
        <v>not eligible for chi-square testing</v>
      </c>
    </row>
    <row r="65" spans="1:19" x14ac:dyDescent="0.2">
      <c r="A65" s="6" t="s">
        <v>461</v>
      </c>
      <c r="B65" s="7" t="s">
        <v>462</v>
      </c>
      <c r="C65" s="8">
        <v>46</v>
      </c>
      <c r="D65" s="3">
        <v>0</v>
      </c>
      <c r="E65" s="3">
        <v>46</v>
      </c>
      <c r="F65" s="3">
        <v>2</v>
      </c>
      <c r="G65" s="3">
        <v>0</v>
      </c>
      <c r="H65" s="3">
        <v>2</v>
      </c>
      <c r="I65" s="9">
        <f>(C65/SUM(C65,F65))*SUM(D65,G65)</f>
        <v>0</v>
      </c>
      <c r="J65" s="9">
        <f>(C65/SUM(C65,F65))*SUM(E65,H65)</f>
        <v>46</v>
      </c>
      <c r="K65" s="9">
        <f>(F65/SUM(C65,F65))*SUM(D65,G65)</f>
        <v>0</v>
      </c>
      <c r="L65" s="9">
        <f>(F65/SUM(C65,F65))*SUM(E65,H65)</f>
        <v>2</v>
      </c>
      <c r="M65" s="9">
        <f>G65-K65</f>
        <v>0</v>
      </c>
      <c r="N65" s="10" t="e">
        <f>100*(M65/K65)</f>
        <v>#DIV/0!</v>
      </c>
      <c r="O65" s="4" t="str">
        <f>IF(AND(I65&gt;=5,J65&gt;=5,K65&gt;=5,L65&gt;=5),"eligible for chi-square test","not eligible for chi-square test")</f>
        <v>not eligible for chi-square test</v>
      </c>
      <c r="S65" s="6" t="str">
        <f>IF(O65="not eligible for chi-square test","not eligible for chi-square testing",IF(Q65&gt;=0.01,"test results not statistically significant",IF(M65&lt;=0,"test results statistically significant, minority NOT overrepresented in arrests",IF(M65&gt;0,"test results statistically significant, minority overrepresented in arrests"))))</f>
        <v>not eligible for chi-square testing</v>
      </c>
    </row>
    <row r="66" spans="1:19" x14ac:dyDescent="0.2">
      <c r="A66" s="6" t="s">
        <v>459</v>
      </c>
      <c r="B66" s="7" t="s">
        <v>460</v>
      </c>
      <c r="C66" s="8">
        <v>7352</v>
      </c>
      <c r="D66" s="3">
        <v>8</v>
      </c>
      <c r="E66" s="3">
        <v>7344</v>
      </c>
      <c r="F66" s="3">
        <v>161</v>
      </c>
      <c r="G66" s="3">
        <v>0</v>
      </c>
      <c r="H66" s="3">
        <v>161</v>
      </c>
      <c r="I66" s="9">
        <f>(C66/SUM(C66,F66))*SUM(D66,G66)</f>
        <v>7.8285638227073076</v>
      </c>
      <c r="J66" s="9">
        <f>(C66/SUM(C66,F66))*SUM(E66,H66)</f>
        <v>7344.1714361772929</v>
      </c>
      <c r="K66" s="9">
        <f>(F66/SUM(C66,F66))*SUM(D66,G66)</f>
        <v>0.17143617729269267</v>
      </c>
      <c r="L66" s="9">
        <f>(F66/SUM(C66,F66))*SUM(E66,H66)</f>
        <v>160.82856382270731</v>
      </c>
      <c r="M66" s="9">
        <f>G66-K66</f>
        <v>-0.17143617729269267</v>
      </c>
      <c r="N66" s="10">
        <f>100*(M66/K66)</f>
        <v>-100</v>
      </c>
      <c r="O66" s="4" t="str">
        <f>IF(AND(I66&gt;=5,J66&gt;=5,K66&gt;=5,L66&gt;=5),"eligible for chi-square test","not eligible for chi-square test")</f>
        <v>not eligible for chi-square test</v>
      </c>
      <c r="S66" s="6" t="str">
        <f>IF(O66="not eligible for chi-square test","not eligible for chi-square testing",IF(Q66&gt;=0.01,"test results not statistically significant",IF(M66&lt;=0,"test results statistically significant, minority NOT overrepresented in arrests",IF(M66&gt;0,"test results statistically significant, minority overrepresented in arrests"))))</f>
        <v>not eligible for chi-square testing</v>
      </c>
    </row>
    <row r="67" spans="1:19" x14ac:dyDescent="0.2">
      <c r="A67" s="6" t="s">
        <v>81</v>
      </c>
      <c r="B67" s="7" t="s">
        <v>82</v>
      </c>
      <c r="C67" s="8">
        <v>10012</v>
      </c>
      <c r="D67" s="3">
        <v>128</v>
      </c>
      <c r="E67" s="3">
        <v>9884</v>
      </c>
      <c r="F67" s="3">
        <v>322</v>
      </c>
      <c r="G67" s="3">
        <v>4</v>
      </c>
      <c r="H67" s="3">
        <v>318</v>
      </c>
      <c r="I67" s="9">
        <f>(C67/SUM(C67,F67))*SUM(D67,G67)</f>
        <v>127.88697503386878</v>
      </c>
      <c r="J67" s="9">
        <f>(C67/SUM(C67,F67))*SUM(E67,H67)</f>
        <v>9884.113024966131</v>
      </c>
      <c r="K67" s="9">
        <f>(F67/SUM(C67,F67))*SUM(D67,G67)</f>
        <v>4.113024966131217</v>
      </c>
      <c r="L67" s="9">
        <f>(F67/SUM(C67,F67))*SUM(E67,H67)</f>
        <v>317.88697503386879</v>
      </c>
      <c r="M67" s="9">
        <f>G67-K67</f>
        <v>-0.11302496613121704</v>
      </c>
      <c r="N67" s="10">
        <f>100*(M67/K67)</f>
        <v>-2.7479766610201324</v>
      </c>
      <c r="O67" s="4" t="str">
        <f>IF(AND(I67&gt;=5,J67&gt;=5,K67&gt;=5,L67&gt;=5),"eligible for chi-square test","not eligible for chi-square test")</f>
        <v>not eligible for chi-square test</v>
      </c>
      <c r="S67" s="6" t="str">
        <f>IF(O67="not eligible for chi-square test","not eligible for chi-square testing",IF(Q67&gt;=0.01,"test results not statistically significant",IF(M67&lt;=0,"test results statistically significant, minority NOT overrepresented in arrests",IF(M67&gt;0,"test results statistically significant, minority overrepresented in arrests"))))</f>
        <v>not eligible for chi-square testing</v>
      </c>
    </row>
    <row r="68" spans="1:19" x14ac:dyDescent="0.2">
      <c r="A68" s="6" t="s">
        <v>79</v>
      </c>
      <c r="B68" s="7" t="s">
        <v>80</v>
      </c>
      <c r="C68" s="8">
        <v>74</v>
      </c>
      <c r="D68" s="3">
        <v>0</v>
      </c>
      <c r="E68" s="3">
        <v>74</v>
      </c>
      <c r="F68" s="3">
        <v>5</v>
      </c>
      <c r="G68" s="3">
        <v>0</v>
      </c>
      <c r="H68" s="3">
        <v>5</v>
      </c>
      <c r="I68" s="9">
        <f>(C68/SUM(C68,F68))*SUM(D68,G68)</f>
        <v>0</v>
      </c>
      <c r="J68" s="9">
        <f>(C68/SUM(C68,F68))*SUM(E68,H68)</f>
        <v>74</v>
      </c>
      <c r="K68" s="9">
        <f>(F68/SUM(C68,F68))*SUM(D68,G68)</f>
        <v>0</v>
      </c>
      <c r="L68" s="9">
        <f>(F68/SUM(C68,F68))*SUM(E68,H68)</f>
        <v>5</v>
      </c>
      <c r="M68" s="9">
        <f>G68-K68</f>
        <v>0</v>
      </c>
      <c r="N68" s="10" t="e">
        <f>100*(M68/K68)</f>
        <v>#DIV/0!</v>
      </c>
      <c r="O68" s="4" t="str">
        <f>IF(AND(I68&gt;=5,J68&gt;=5,K68&gt;=5,L68&gt;=5),"eligible for chi-square test","not eligible for chi-square test")</f>
        <v>not eligible for chi-square test</v>
      </c>
      <c r="S68" s="6" t="str">
        <f>IF(O68="not eligible for chi-square test","not eligible for chi-square testing",IF(Q68&gt;=0.01,"test results not statistically significant",IF(M68&lt;=0,"test results statistically significant, minority NOT overrepresented in arrests",IF(M68&gt;0,"test results statistically significant, minority overrepresented in arrests"))))</f>
        <v>not eligible for chi-square testing</v>
      </c>
    </row>
    <row r="69" spans="1:19" x14ac:dyDescent="0.2">
      <c r="A69" s="6" t="s">
        <v>385</v>
      </c>
      <c r="B69" s="7" t="s">
        <v>386</v>
      </c>
      <c r="C69" s="8">
        <v>388</v>
      </c>
      <c r="D69" s="3">
        <v>1</v>
      </c>
      <c r="E69" s="3">
        <v>387</v>
      </c>
      <c r="F69" s="3">
        <v>17</v>
      </c>
      <c r="G69" s="3">
        <v>0</v>
      </c>
      <c r="H69" s="3">
        <v>17</v>
      </c>
      <c r="I69" s="9">
        <f>(C69/SUM(C69,F69))*SUM(D69,G69)</f>
        <v>0.9580246913580247</v>
      </c>
      <c r="J69" s="9">
        <f>(C69/SUM(C69,F69))*SUM(E69,H69)</f>
        <v>387.04197530864201</v>
      </c>
      <c r="K69" s="9">
        <f>(F69/SUM(C69,F69))*SUM(D69,G69)</f>
        <v>4.1975308641975309E-2</v>
      </c>
      <c r="L69" s="9">
        <f>(F69/SUM(C69,F69))*SUM(E69,H69)</f>
        <v>16.958024691358023</v>
      </c>
      <c r="M69" s="9">
        <f>G69-K69</f>
        <v>-4.1975308641975309E-2</v>
      </c>
      <c r="N69" s="10">
        <f>100*(M69/K69)</f>
        <v>-100</v>
      </c>
      <c r="O69" s="4" t="str">
        <f>IF(AND(I69&gt;=5,J69&gt;=5,K69&gt;=5,L69&gt;=5),"eligible for chi-square test","not eligible for chi-square test")</f>
        <v>not eligible for chi-square test</v>
      </c>
      <c r="S69" s="6" t="str">
        <f>IF(O69="not eligible for chi-square test","not eligible for chi-square testing",IF(Q69&gt;=0.01,"test results not statistically significant",IF(M69&lt;=0,"test results statistically significant, minority NOT overrepresented in arrests",IF(M69&gt;0,"test results statistically significant, minority overrepresented in arrests"))))</f>
        <v>not eligible for chi-square testing</v>
      </c>
    </row>
    <row r="70" spans="1:19" x14ac:dyDescent="0.2">
      <c r="A70" s="6" t="s">
        <v>7</v>
      </c>
      <c r="B70" s="7" t="s">
        <v>8</v>
      </c>
      <c r="C70" s="8">
        <v>269</v>
      </c>
      <c r="D70" s="3">
        <v>1</v>
      </c>
      <c r="E70" s="3">
        <v>268</v>
      </c>
      <c r="F70" s="3">
        <v>3</v>
      </c>
      <c r="G70" s="3">
        <v>0</v>
      </c>
      <c r="H70" s="3">
        <v>3</v>
      </c>
      <c r="I70" s="9">
        <f>(C70/SUM(C70,F70))*SUM(D70,G70)</f>
        <v>0.98897058823529416</v>
      </c>
      <c r="J70" s="9">
        <f>(C70/SUM(C70,F70))*SUM(E70,H70)</f>
        <v>268.0110294117647</v>
      </c>
      <c r="K70" s="9">
        <f>(F70/SUM(C70,F70))*SUM(D70,G70)</f>
        <v>1.1029411764705883E-2</v>
      </c>
      <c r="L70" s="9">
        <f>(F70/SUM(C70,F70))*SUM(E70,H70)</f>
        <v>2.9889705882352944</v>
      </c>
      <c r="M70" s="9">
        <f>G70-K70</f>
        <v>-1.1029411764705883E-2</v>
      </c>
      <c r="N70" s="10">
        <f>100*(M70/K70)</f>
        <v>-100</v>
      </c>
      <c r="O70" s="4" t="str">
        <f>IF(AND(I70&gt;=5,J70&gt;=5,K70&gt;=5,L70&gt;=5),"eligible for chi-square test","not eligible for chi-square test")</f>
        <v>not eligible for chi-square test</v>
      </c>
      <c r="S70" s="6" t="str">
        <f>IF(O70="not eligible for chi-square test","not eligible for chi-square testing",IF(Q70&gt;=0.01,"test results not statistically significant",IF(M70&lt;=0,"test results statistically significant, minority NOT overrepresented in arrests",IF(M70&gt;0,"test results statistically significant, minority overrepresented in arrests"))))</f>
        <v>not eligible for chi-square testing</v>
      </c>
    </row>
    <row r="71" spans="1:19" x14ac:dyDescent="0.2">
      <c r="A71" s="6" t="s">
        <v>247</v>
      </c>
      <c r="B71" s="7" t="s">
        <v>248</v>
      </c>
      <c r="C71" s="8">
        <v>3867</v>
      </c>
      <c r="D71" s="3">
        <v>39</v>
      </c>
      <c r="E71" s="3">
        <v>3828</v>
      </c>
      <c r="F71" s="3">
        <v>100</v>
      </c>
      <c r="G71" s="3">
        <v>0</v>
      </c>
      <c r="H71" s="3">
        <v>100</v>
      </c>
      <c r="I71" s="9">
        <f>(C71/SUM(C71,F71))*SUM(D71,G71)</f>
        <v>38.016889337030499</v>
      </c>
      <c r="J71" s="9">
        <f>(C71/SUM(C71,F71))*SUM(E71,H71)</f>
        <v>3828.9831106629695</v>
      </c>
      <c r="K71" s="9">
        <f>(F71/SUM(C71,F71))*SUM(D71,G71)</f>
        <v>0.98311066296949834</v>
      </c>
      <c r="L71" s="9">
        <f>(F71/SUM(C71,F71))*SUM(E71,H71)</f>
        <v>99.016889337030491</v>
      </c>
      <c r="M71" s="9">
        <f>G71-K71</f>
        <v>-0.98311066296949834</v>
      </c>
      <c r="N71" s="10">
        <f>100*(M71/K71)</f>
        <v>-100</v>
      </c>
      <c r="O71" s="4" t="str">
        <f>IF(AND(I71&gt;=5,J71&gt;=5,K71&gt;=5,L71&gt;=5),"eligible for chi-square test","not eligible for chi-square test")</f>
        <v>not eligible for chi-square test</v>
      </c>
      <c r="S71" s="6" t="str">
        <f>IF(O71="not eligible for chi-square test","not eligible for chi-square testing",IF(Q71&gt;=0.01,"test results not statistically significant",IF(M71&lt;=0,"test results statistically significant, minority NOT overrepresented in arrests",IF(M71&gt;0,"test results statistically significant, minority overrepresented in arrests"))))</f>
        <v>not eligible for chi-square testing</v>
      </c>
    </row>
    <row r="72" spans="1:19" x14ac:dyDescent="0.2">
      <c r="A72" s="6" t="s">
        <v>509</v>
      </c>
      <c r="B72" s="7" t="s">
        <v>510</v>
      </c>
      <c r="C72" s="8">
        <v>113</v>
      </c>
      <c r="D72" s="3">
        <v>3</v>
      </c>
      <c r="E72" s="3">
        <v>110</v>
      </c>
      <c r="F72" s="3">
        <v>6</v>
      </c>
      <c r="G72" s="3">
        <v>0</v>
      </c>
      <c r="H72" s="3">
        <v>6</v>
      </c>
      <c r="I72" s="9">
        <f>(C72/SUM(C72,F72))*SUM(D72,G72)</f>
        <v>2.848739495798319</v>
      </c>
      <c r="J72" s="9">
        <f>(C72/SUM(C72,F72))*SUM(E72,H72)</f>
        <v>110.15126050420167</v>
      </c>
      <c r="K72" s="9">
        <f>(F72/SUM(C72,F72))*SUM(D72,G72)</f>
        <v>0.15126050420168069</v>
      </c>
      <c r="L72" s="9">
        <f>(F72/SUM(C72,F72))*SUM(E72,H72)</f>
        <v>5.8487394957983199</v>
      </c>
      <c r="M72" s="9">
        <f>G72-K72</f>
        <v>-0.15126050420168069</v>
      </c>
      <c r="N72" s="10">
        <f>100*(M72/K72)</f>
        <v>-100</v>
      </c>
      <c r="O72" s="4" t="str">
        <f>IF(AND(I72&gt;=5,J72&gt;=5,K72&gt;=5,L72&gt;=5),"eligible for chi-square test","not eligible for chi-square test")</f>
        <v>not eligible for chi-square test</v>
      </c>
      <c r="S72" s="6" t="str">
        <f>IF(O72="not eligible for chi-square test","not eligible for chi-square testing",IF(Q72&gt;=0.01,"test results not statistically significant",IF(M72&lt;=0,"test results statistically significant, minority NOT overrepresented in arrests",IF(M72&gt;0,"test results statistically significant, minority overrepresented in arrests"))))</f>
        <v>not eligible for chi-square testing</v>
      </c>
    </row>
    <row r="73" spans="1:19" x14ac:dyDescent="0.2">
      <c r="A73" s="6" t="s">
        <v>83</v>
      </c>
      <c r="B73" s="7" t="s">
        <v>84</v>
      </c>
      <c r="C73" s="8">
        <v>1899</v>
      </c>
      <c r="D73" s="3">
        <v>11</v>
      </c>
      <c r="E73" s="3">
        <v>1888</v>
      </c>
      <c r="F73" s="3">
        <v>66</v>
      </c>
      <c r="G73" s="3">
        <v>0</v>
      </c>
      <c r="H73" s="3">
        <v>66</v>
      </c>
      <c r="I73" s="9">
        <f>(C73/SUM(C73,F73))*SUM(D73,G73)</f>
        <v>10.630534351145039</v>
      </c>
      <c r="J73" s="9">
        <f>(C73/SUM(C73,F73))*SUM(E73,H73)</f>
        <v>1888.3694656488551</v>
      </c>
      <c r="K73" s="9">
        <f>(F73/SUM(C73,F73))*SUM(D73,G73)</f>
        <v>0.36946564885496186</v>
      </c>
      <c r="L73" s="9">
        <f>(F73/SUM(C73,F73))*SUM(E73,H73)</f>
        <v>65.630534351145045</v>
      </c>
      <c r="M73" s="9">
        <f>G73-K73</f>
        <v>-0.36946564885496186</v>
      </c>
      <c r="N73" s="10">
        <f>100*(M73/K73)</f>
        <v>-100</v>
      </c>
      <c r="O73" s="4" t="str">
        <f>IF(AND(I73&gt;=5,J73&gt;=5,K73&gt;=5,L73&gt;=5),"eligible for chi-square test","not eligible for chi-square test")</f>
        <v>not eligible for chi-square test</v>
      </c>
      <c r="S73" s="6" t="str">
        <f>IF(O73="not eligible for chi-square test","not eligible for chi-square testing",IF(Q73&gt;=0.01,"test results not statistically significant",IF(M73&lt;=0,"test results statistically significant, minority NOT overrepresented in arrests",IF(M73&gt;0,"test results statistically significant, minority overrepresented in arrests"))))</f>
        <v>not eligible for chi-square testing</v>
      </c>
    </row>
    <row r="74" spans="1:19" x14ac:dyDescent="0.2">
      <c r="A74" s="6" t="s">
        <v>235</v>
      </c>
      <c r="B74" s="7" t="s">
        <v>236</v>
      </c>
      <c r="C74" s="8">
        <v>342</v>
      </c>
      <c r="D74" s="3">
        <v>4</v>
      </c>
      <c r="E74" s="3">
        <v>338</v>
      </c>
      <c r="F74" s="3">
        <v>8</v>
      </c>
      <c r="G74" s="3">
        <v>0</v>
      </c>
      <c r="H74" s="3">
        <v>8</v>
      </c>
      <c r="I74" s="9">
        <f>(C74/SUM(C74,F74))*SUM(D74,G74)</f>
        <v>3.9085714285714284</v>
      </c>
      <c r="J74" s="9">
        <f>(C74/SUM(C74,F74))*SUM(E74,H74)</f>
        <v>338.09142857142854</v>
      </c>
      <c r="K74" s="9">
        <f>(F74/SUM(C74,F74))*SUM(D74,G74)</f>
        <v>9.1428571428571428E-2</v>
      </c>
      <c r="L74" s="9">
        <f>(F74/SUM(C74,F74))*SUM(E74,H74)</f>
        <v>7.9085714285714284</v>
      </c>
      <c r="M74" s="9">
        <f>G74-K74</f>
        <v>-9.1428571428571428E-2</v>
      </c>
      <c r="N74" s="10">
        <f>100*(M74/K74)</f>
        <v>-100</v>
      </c>
      <c r="O74" s="4" t="str">
        <f>IF(AND(I74&gt;=5,J74&gt;=5,K74&gt;=5,L74&gt;=5),"eligible for chi-square test","not eligible for chi-square test")</f>
        <v>not eligible for chi-square test</v>
      </c>
      <c r="S74" s="6" t="str">
        <f>IF(O74="not eligible for chi-square test","not eligible for chi-square testing",IF(Q74&gt;=0.01,"test results not statistically significant",IF(M74&lt;=0,"test results statistically significant, minority NOT overrepresented in arrests",IF(M74&gt;0,"test results statistically significant, minority overrepresented in arrests"))))</f>
        <v>not eligible for chi-square testing</v>
      </c>
    </row>
    <row r="75" spans="1:19" x14ac:dyDescent="0.2">
      <c r="A75" s="6" t="s">
        <v>463</v>
      </c>
      <c r="B75" s="7" t="s">
        <v>464</v>
      </c>
      <c r="C75" s="8">
        <v>199</v>
      </c>
      <c r="D75" s="3">
        <v>9</v>
      </c>
      <c r="E75" s="3">
        <v>190</v>
      </c>
      <c r="F75" s="3">
        <v>0</v>
      </c>
      <c r="G75" s="3">
        <v>0</v>
      </c>
      <c r="H75" s="3">
        <v>0</v>
      </c>
      <c r="I75" s="9">
        <f>(C75/SUM(C75,F75))*SUM(D75,G75)</f>
        <v>9</v>
      </c>
      <c r="J75" s="9">
        <f>(C75/SUM(C75,F75))*SUM(E75,H75)</f>
        <v>190</v>
      </c>
      <c r="K75" s="9">
        <f>(F75/SUM(C75,F75))*SUM(D75,G75)</f>
        <v>0</v>
      </c>
      <c r="L75" s="9">
        <f>(F75/SUM(C75,F75))*SUM(E75,H75)</f>
        <v>0</v>
      </c>
      <c r="M75" s="9">
        <f>G75-K75</f>
        <v>0</v>
      </c>
      <c r="N75" s="10" t="e">
        <f>100*(M75/K75)</f>
        <v>#DIV/0!</v>
      </c>
      <c r="O75" s="4" t="str">
        <f>IF(AND(I75&gt;=5,J75&gt;=5,K75&gt;=5,L75&gt;=5),"eligible for chi-square test","not eligible for chi-square test")</f>
        <v>not eligible for chi-square test</v>
      </c>
      <c r="S75" s="6" t="str">
        <f>IF(O75="not eligible for chi-square test","not eligible for chi-square testing",IF(Q75&gt;=0.01,"test results not statistically significant",IF(M75&lt;=0,"test results statistically significant, minority NOT overrepresented in arrests",IF(M75&gt;0,"test results statistically significant, minority overrepresented in arrests"))))</f>
        <v>not eligible for chi-square testing</v>
      </c>
    </row>
    <row r="76" spans="1:19" x14ac:dyDescent="0.2">
      <c r="A76" s="6" t="s">
        <v>97</v>
      </c>
      <c r="B76" s="7" t="s">
        <v>98</v>
      </c>
      <c r="C76" s="8">
        <v>90</v>
      </c>
      <c r="D76" s="3">
        <v>0</v>
      </c>
      <c r="E76" s="3">
        <v>90</v>
      </c>
      <c r="F76" s="3">
        <v>0</v>
      </c>
      <c r="G76" s="3">
        <v>0</v>
      </c>
      <c r="H76" s="3">
        <v>0</v>
      </c>
      <c r="I76" s="9">
        <f>(C76/SUM(C76,F76))*SUM(D76,G76)</f>
        <v>0</v>
      </c>
      <c r="J76" s="9">
        <f>(C76/SUM(C76,F76))*SUM(E76,H76)</f>
        <v>90</v>
      </c>
      <c r="K76" s="9">
        <f>(F76/SUM(C76,F76))*SUM(D76,G76)</f>
        <v>0</v>
      </c>
      <c r="L76" s="9">
        <f>(F76/SUM(C76,F76))*SUM(E76,H76)</f>
        <v>0</v>
      </c>
      <c r="M76" s="9">
        <f>G76-K76</f>
        <v>0</v>
      </c>
      <c r="N76" s="10" t="e">
        <f>100*(M76/K76)</f>
        <v>#DIV/0!</v>
      </c>
      <c r="O76" s="4" t="str">
        <f>IF(AND(I76&gt;=5,J76&gt;=5,K76&gt;=5,L76&gt;=5),"eligible for chi-square test","not eligible for chi-square test")</f>
        <v>not eligible for chi-square test</v>
      </c>
      <c r="S76" s="6" t="str">
        <f>IF(O76="not eligible for chi-square test","not eligible for chi-square testing",IF(Q76&gt;=0.01,"test results not statistically significant",IF(M76&lt;=0,"test results statistically significant, minority NOT overrepresented in arrests",IF(M76&gt;0,"test results statistically significant, minority overrepresented in arrests"))))</f>
        <v>not eligible for chi-square testing</v>
      </c>
    </row>
    <row r="77" spans="1:19" x14ac:dyDescent="0.2">
      <c r="A77" s="6" t="s">
        <v>433</v>
      </c>
      <c r="B77" s="7" t="s">
        <v>434</v>
      </c>
      <c r="C77" s="8">
        <v>170</v>
      </c>
      <c r="D77" s="3">
        <v>6</v>
      </c>
      <c r="E77" s="3">
        <v>164</v>
      </c>
      <c r="F77" s="3">
        <v>1</v>
      </c>
      <c r="G77" s="3">
        <v>0</v>
      </c>
      <c r="H77" s="3">
        <v>1</v>
      </c>
      <c r="I77" s="9">
        <f>(C77/SUM(C77,F77))*SUM(D77,G77)</f>
        <v>5.9649122807017543</v>
      </c>
      <c r="J77" s="9">
        <f>(C77/SUM(C77,F77))*SUM(E77,H77)</f>
        <v>164.03508771929825</v>
      </c>
      <c r="K77" s="9">
        <f>(F77/SUM(C77,F77))*SUM(D77,G77)</f>
        <v>3.5087719298245612E-2</v>
      </c>
      <c r="L77" s="9">
        <f>(F77/SUM(C77,F77))*SUM(E77,H77)</f>
        <v>0.96491228070175428</v>
      </c>
      <c r="M77" s="9">
        <f>G77-K77</f>
        <v>-3.5087719298245612E-2</v>
      </c>
      <c r="N77" s="10">
        <f>100*(M77/K77)</f>
        <v>-100</v>
      </c>
      <c r="O77" s="4" t="str">
        <f>IF(AND(I77&gt;=5,J77&gt;=5,K77&gt;=5,L77&gt;=5),"eligible for chi-square test","not eligible for chi-square test")</f>
        <v>not eligible for chi-square test</v>
      </c>
      <c r="S77" s="6" t="str">
        <f>IF(O77="not eligible for chi-square test","not eligible for chi-square testing",IF(Q77&gt;=0.01,"test results not statistically significant",IF(M77&lt;=0,"test results statistically significant, minority NOT overrepresented in arrests",IF(M77&gt;0,"test results statistically significant, minority overrepresented in arrests"))))</f>
        <v>not eligible for chi-square testing</v>
      </c>
    </row>
    <row r="78" spans="1:19" x14ac:dyDescent="0.2">
      <c r="A78" s="6" t="s">
        <v>427</v>
      </c>
      <c r="B78" s="7" t="s">
        <v>428</v>
      </c>
      <c r="C78" s="8">
        <v>1171</v>
      </c>
      <c r="D78" s="3">
        <v>12</v>
      </c>
      <c r="E78" s="3">
        <v>1159</v>
      </c>
      <c r="F78" s="3">
        <v>33</v>
      </c>
      <c r="G78" s="3">
        <v>0</v>
      </c>
      <c r="H78" s="3">
        <v>33</v>
      </c>
      <c r="I78" s="9">
        <f>(C78/SUM(C78,F78))*SUM(D78,G78)</f>
        <v>11.67109634551495</v>
      </c>
      <c r="J78" s="9">
        <f>(C78/SUM(C78,F78))*SUM(E78,H78)</f>
        <v>1159.328903654485</v>
      </c>
      <c r="K78" s="9">
        <f>(F78/SUM(C78,F78))*SUM(D78,G78)</f>
        <v>0.32890365448504982</v>
      </c>
      <c r="L78" s="9">
        <f>(F78/SUM(C78,F78))*SUM(E78,H78)</f>
        <v>32.671096345514947</v>
      </c>
      <c r="M78" s="9">
        <f>G78-K78</f>
        <v>-0.32890365448504982</v>
      </c>
      <c r="N78" s="10">
        <f>100*(M78/K78)</f>
        <v>-100</v>
      </c>
      <c r="O78" s="4" t="str">
        <f>IF(AND(I78&gt;=5,J78&gt;=5,K78&gt;=5,L78&gt;=5),"eligible for chi-square test","not eligible for chi-square test")</f>
        <v>not eligible for chi-square test</v>
      </c>
      <c r="S78" s="6" t="str">
        <f>IF(O78="not eligible for chi-square test","not eligible for chi-square testing",IF(Q78&gt;=0.01,"test results not statistically significant",IF(M78&lt;=0,"test results statistically significant, minority NOT overrepresented in arrests",IF(M78&gt;0,"test results statistically significant, minority overrepresented in arrests"))))</f>
        <v>not eligible for chi-square testing</v>
      </c>
    </row>
    <row r="79" spans="1:19" x14ac:dyDescent="0.2">
      <c r="A79" s="6" t="s">
        <v>467</v>
      </c>
      <c r="B79" s="7" t="s">
        <v>468</v>
      </c>
      <c r="C79" s="8">
        <v>0</v>
      </c>
      <c r="D79" s="3">
        <v>0</v>
      </c>
      <c r="E79" s="3">
        <v>0</v>
      </c>
      <c r="F79" s="3">
        <v>0</v>
      </c>
      <c r="G79" s="3">
        <v>0</v>
      </c>
      <c r="H79" s="3">
        <v>0</v>
      </c>
      <c r="I79" s="9" t="e">
        <f>(C79/SUM(C79,F79))*SUM(D79,G79)</f>
        <v>#DIV/0!</v>
      </c>
      <c r="J79" s="9" t="e">
        <f>(C79/SUM(C79,F79))*SUM(E79,H79)</f>
        <v>#DIV/0!</v>
      </c>
      <c r="K79" s="9" t="e">
        <f>(F79/SUM(C79,F79))*SUM(D79,G79)</f>
        <v>#DIV/0!</v>
      </c>
      <c r="L79" s="9" t="e">
        <f>(F79/SUM(C79,F79))*SUM(E79,H79)</f>
        <v>#DIV/0!</v>
      </c>
      <c r="M79" s="9" t="e">
        <f>G79-K79</f>
        <v>#DIV/0!</v>
      </c>
      <c r="N79" s="10" t="e">
        <f>100*(M79/K79)</f>
        <v>#DIV/0!</v>
      </c>
      <c r="O79" s="4" t="e">
        <f>IF(AND(I79&gt;=5,J79&gt;=5,K79&gt;=5,L79&gt;=5),"eligible for chi-square test","not eligible for chi-square test")</f>
        <v>#DIV/0!</v>
      </c>
      <c r="S79" s="6" t="e">
        <f>IF(O79="not eligible for chi-square test","not eligible for chi-square testing",IF(Q79&gt;=0.01,"test results not statistically significant",IF(M79&lt;=0,"test results statistically significant, minority NOT overrepresented in arrests",IF(M79&gt;0,"test results statistically significant, minority overrepresented in arrests"))))</f>
        <v>#DIV/0!</v>
      </c>
    </row>
    <row r="80" spans="1:19" x14ac:dyDescent="0.2">
      <c r="A80" s="6" t="s">
        <v>465</v>
      </c>
      <c r="B80" s="7" t="s">
        <v>466</v>
      </c>
      <c r="C80" s="8">
        <v>1464</v>
      </c>
      <c r="D80" s="3">
        <v>27</v>
      </c>
      <c r="E80" s="3">
        <v>1437</v>
      </c>
      <c r="F80" s="3">
        <v>35</v>
      </c>
      <c r="G80" s="3">
        <v>0</v>
      </c>
      <c r="H80" s="3">
        <v>35</v>
      </c>
      <c r="I80" s="9">
        <f>(C80/SUM(C80,F80))*SUM(D80,G80)</f>
        <v>26.36957971981321</v>
      </c>
      <c r="J80" s="9">
        <f>(C80/SUM(C80,F80))*SUM(E80,H80)</f>
        <v>1437.6304202801869</v>
      </c>
      <c r="K80" s="9">
        <f>(F80/SUM(C80,F80))*SUM(D80,G80)</f>
        <v>0.63042028018679119</v>
      </c>
      <c r="L80" s="9">
        <f>(F80/SUM(C80,F80))*SUM(E80,H80)</f>
        <v>34.36957971981321</v>
      </c>
      <c r="M80" s="9">
        <f>G80-K80</f>
        <v>-0.63042028018679119</v>
      </c>
      <c r="N80" s="10">
        <f>100*(M80/K80)</f>
        <v>-100</v>
      </c>
      <c r="O80" s="4" t="str">
        <f>IF(AND(I80&gt;=5,J80&gt;=5,K80&gt;=5,L80&gt;=5),"eligible for chi-square test","not eligible for chi-square test")</f>
        <v>not eligible for chi-square test</v>
      </c>
      <c r="S80" s="6" t="str">
        <f>IF(O80="not eligible for chi-square test","not eligible for chi-square testing",IF(Q80&gt;=0.01,"test results not statistically significant",IF(M80&lt;=0,"test results statistically significant, minority NOT overrepresented in arrests",IF(M80&gt;0,"test results statistically significant, minority overrepresented in arrests"))))</f>
        <v>not eligible for chi-square testing</v>
      </c>
    </row>
    <row r="81" spans="1:19" x14ac:dyDescent="0.2">
      <c r="A81" s="6" t="s">
        <v>389</v>
      </c>
      <c r="B81" s="7" t="s">
        <v>390</v>
      </c>
      <c r="C81" s="8">
        <v>56</v>
      </c>
      <c r="D81" s="3">
        <v>0</v>
      </c>
      <c r="E81" s="3">
        <v>56</v>
      </c>
      <c r="F81" s="3">
        <v>1</v>
      </c>
      <c r="G81" s="3">
        <v>0</v>
      </c>
      <c r="H81" s="3">
        <v>1</v>
      </c>
      <c r="I81" s="9">
        <f>(C81/SUM(C81,F81))*SUM(D81,G81)</f>
        <v>0</v>
      </c>
      <c r="J81" s="9">
        <f>(C81/SUM(C81,F81))*SUM(E81,H81)</f>
        <v>56</v>
      </c>
      <c r="K81" s="9">
        <f>(F81/SUM(C81,F81))*SUM(D81,G81)</f>
        <v>0</v>
      </c>
      <c r="L81" s="9">
        <f>(F81/SUM(C81,F81))*SUM(E81,H81)</f>
        <v>1</v>
      </c>
      <c r="M81" s="9">
        <f>G81-K81</f>
        <v>0</v>
      </c>
      <c r="N81" s="10" t="e">
        <f>100*(M81/K81)</f>
        <v>#DIV/0!</v>
      </c>
      <c r="O81" s="4" t="str">
        <f>IF(AND(I81&gt;=5,J81&gt;=5,K81&gt;=5,L81&gt;=5),"eligible for chi-square test","not eligible for chi-square test")</f>
        <v>not eligible for chi-square test</v>
      </c>
      <c r="S81" s="6" t="str">
        <f>IF(O81="not eligible for chi-square test","not eligible for chi-square testing",IF(Q81&gt;=0.01,"test results not statistically significant",IF(M81&lt;=0,"test results statistically significant, minority NOT overrepresented in arrests",IF(M81&gt;0,"test results statistically significant, minority overrepresented in arrests"))))</f>
        <v>not eligible for chi-square testing</v>
      </c>
    </row>
    <row r="82" spans="1:19" x14ac:dyDescent="0.2">
      <c r="A82" s="6" t="s">
        <v>469</v>
      </c>
      <c r="B82" s="7" t="s">
        <v>470</v>
      </c>
      <c r="C82" s="8">
        <v>285</v>
      </c>
      <c r="D82" s="3">
        <v>0</v>
      </c>
      <c r="E82" s="3">
        <v>285</v>
      </c>
      <c r="F82" s="3">
        <v>0</v>
      </c>
      <c r="G82" s="3">
        <v>0</v>
      </c>
      <c r="H82" s="3">
        <v>0</v>
      </c>
      <c r="I82" s="9">
        <f>(C82/SUM(C82,F82))*SUM(D82,G82)</f>
        <v>0</v>
      </c>
      <c r="J82" s="9">
        <f>(C82/SUM(C82,F82))*SUM(E82,H82)</f>
        <v>285</v>
      </c>
      <c r="K82" s="9">
        <f>(F82/SUM(C82,F82))*SUM(D82,G82)</f>
        <v>0</v>
      </c>
      <c r="L82" s="9">
        <f>(F82/SUM(C82,F82))*SUM(E82,H82)</f>
        <v>0</v>
      </c>
      <c r="M82" s="9">
        <f>G82-K82</f>
        <v>0</v>
      </c>
      <c r="N82" s="10" t="e">
        <f>100*(M82/K82)</f>
        <v>#DIV/0!</v>
      </c>
      <c r="O82" s="4" t="str">
        <f>IF(AND(I82&gt;=5,J82&gt;=5,K82&gt;=5,L82&gt;=5),"eligible for chi-square test","not eligible for chi-square test")</f>
        <v>not eligible for chi-square test</v>
      </c>
      <c r="S82" s="6" t="str">
        <f>IF(O82="not eligible for chi-square test","not eligible for chi-square testing",IF(Q82&gt;=0.01,"test results not statistically significant",IF(M82&lt;=0,"test results statistically significant, minority NOT overrepresented in arrests",IF(M82&gt;0,"test results statistically significant, minority overrepresented in arrests"))))</f>
        <v>not eligible for chi-square testing</v>
      </c>
    </row>
    <row r="83" spans="1:19" x14ac:dyDescent="0.2">
      <c r="A83" s="6" t="s">
        <v>87</v>
      </c>
      <c r="B83" s="7" t="s">
        <v>88</v>
      </c>
      <c r="C83" s="8">
        <v>540</v>
      </c>
      <c r="D83" s="3">
        <v>5</v>
      </c>
      <c r="E83" s="3">
        <v>535</v>
      </c>
      <c r="F83" s="3">
        <v>4</v>
      </c>
      <c r="G83" s="3">
        <v>0</v>
      </c>
      <c r="H83" s="3">
        <v>4</v>
      </c>
      <c r="I83" s="9">
        <f>(C83/SUM(C83,F83))*SUM(D83,G83)</f>
        <v>4.9632352941176467</v>
      </c>
      <c r="J83" s="9">
        <f>(C83/SUM(C83,F83))*SUM(E83,H83)</f>
        <v>535.03676470588232</v>
      </c>
      <c r="K83" s="9">
        <f>(F83/SUM(C83,F83))*SUM(D83,G83)</f>
        <v>3.6764705882352942E-2</v>
      </c>
      <c r="L83" s="9">
        <f>(F83/SUM(C83,F83))*SUM(E83,H83)</f>
        <v>3.9632352941176472</v>
      </c>
      <c r="M83" s="9">
        <f>G83-K83</f>
        <v>-3.6764705882352942E-2</v>
      </c>
      <c r="N83" s="10">
        <f>100*(M83/K83)</f>
        <v>-100</v>
      </c>
      <c r="O83" s="4" t="str">
        <f>IF(AND(I83&gt;=5,J83&gt;=5,K83&gt;=5,L83&gt;=5),"eligible for chi-square test","not eligible for chi-square test")</f>
        <v>not eligible for chi-square test</v>
      </c>
      <c r="S83" s="6" t="str">
        <f>IF(O83="not eligible for chi-square test","not eligible for chi-square testing",IF(Q83&gt;=0.01,"test results not statistically significant",IF(M83&lt;=0,"test results statistically significant, minority NOT overrepresented in arrests",IF(M83&gt;0,"test results statistically significant, minority overrepresented in arrests"))))</f>
        <v>not eligible for chi-square testing</v>
      </c>
    </row>
    <row r="84" spans="1:19" x14ac:dyDescent="0.2">
      <c r="A84" s="6" t="s">
        <v>269</v>
      </c>
      <c r="B84" s="7" t="s">
        <v>270</v>
      </c>
      <c r="C84" s="8">
        <v>235</v>
      </c>
      <c r="D84" s="3">
        <v>1</v>
      </c>
      <c r="E84" s="3">
        <v>234</v>
      </c>
      <c r="F84" s="3">
        <v>2</v>
      </c>
      <c r="G84" s="3">
        <v>0</v>
      </c>
      <c r="H84" s="3">
        <v>2</v>
      </c>
      <c r="I84" s="9">
        <f>(C84/SUM(C84,F84))*SUM(D84,G84)</f>
        <v>0.99156118143459915</v>
      </c>
      <c r="J84" s="9">
        <f>(C84/SUM(C84,F84))*SUM(E84,H84)</f>
        <v>234.00843881856539</v>
      </c>
      <c r="K84" s="9">
        <f>(F84/SUM(C84,F84))*SUM(D84,G84)</f>
        <v>8.4388185654008432E-3</v>
      </c>
      <c r="L84" s="9">
        <f>(F84/SUM(C84,F84))*SUM(E84,H84)</f>
        <v>1.991561181434599</v>
      </c>
      <c r="M84" s="9">
        <f>G84-K84</f>
        <v>-8.4388185654008432E-3</v>
      </c>
      <c r="N84" s="10">
        <f>100*(M84/K84)</f>
        <v>-100</v>
      </c>
      <c r="O84" s="4" t="str">
        <f>IF(AND(I84&gt;=5,J84&gt;=5,K84&gt;=5,L84&gt;=5),"eligible for chi-square test","not eligible for chi-square test")</f>
        <v>not eligible for chi-square test</v>
      </c>
      <c r="S84" s="6" t="str">
        <f>IF(O84="not eligible for chi-square test","not eligible for chi-square testing",IF(Q84&gt;=0.01,"test results not statistically significant",IF(M84&lt;=0,"test results statistically significant, minority NOT overrepresented in arrests",IF(M84&gt;0,"test results statistically significant, minority overrepresented in arrests"))))</f>
        <v>not eligible for chi-square testing</v>
      </c>
    </row>
    <row r="85" spans="1:19" x14ac:dyDescent="0.2">
      <c r="A85" s="6" t="s">
        <v>89</v>
      </c>
      <c r="B85" s="7" t="s">
        <v>90</v>
      </c>
      <c r="C85" s="8">
        <v>1157</v>
      </c>
      <c r="D85" s="3">
        <v>2</v>
      </c>
      <c r="E85" s="3">
        <v>1155</v>
      </c>
      <c r="F85" s="3">
        <v>14</v>
      </c>
      <c r="G85" s="3">
        <v>0</v>
      </c>
      <c r="H85" s="3">
        <v>14</v>
      </c>
      <c r="I85" s="9">
        <f>(C85/SUM(C85,F85))*SUM(D85,G85)</f>
        <v>1.9760888129803587</v>
      </c>
      <c r="J85" s="9">
        <f>(C85/SUM(C85,F85))*SUM(E85,H85)</f>
        <v>1155.0239111870196</v>
      </c>
      <c r="K85" s="9">
        <f>(F85/SUM(C85,F85))*SUM(D85,G85)</f>
        <v>2.3911187019641331E-2</v>
      </c>
      <c r="L85" s="9">
        <f>(F85/SUM(C85,F85))*SUM(E85,H85)</f>
        <v>13.976088812980358</v>
      </c>
      <c r="M85" s="9">
        <f>G85-K85</f>
        <v>-2.3911187019641331E-2</v>
      </c>
      <c r="N85" s="10">
        <f>100*(M85/K85)</f>
        <v>-100</v>
      </c>
      <c r="O85" s="4" t="str">
        <f>IF(AND(I85&gt;=5,J85&gt;=5,K85&gt;=5,L85&gt;=5),"eligible for chi-square test","not eligible for chi-square test")</f>
        <v>not eligible for chi-square test</v>
      </c>
      <c r="S85" s="6" t="str">
        <f>IF(O85="not eligible for chi-square test","not eligible for chi-square testing",IF(Q85&gt;=0.01,"test results not statistically significant",IF(M85&lt;=0,"test results statistically significant, minority NOT overrepresented in arrests",IF(M85&gt;0,"test results statistically significant, minority overrepresented in arrests"))))</f>
        <v>not eligible for chi-square testing</v>
      </c>
    </row>
    <row r="86" spans="1:19" x14ac:dyDescent="0.2">
      <c r="A86" s="6" t="s">
        <v>91</v>
      </c>
      <c r="B86" s="7" t="s">
        <v>92</v>
      </c>
      <c r="C86" s="8">
        <v>1263</v>
      </c>
      <c r="D86" s="3">
        <v>41</v>
      </c>
      <c r="E86" s="3">
        <v>1222</v>
      </c>
      <c r="F86" s="3">
        <v>21</v>
      </c>
      <c r="G86" s="3">
        <v>1</v>
      </c>
      <c r="H86" s="3">
        <v>20</v>
      </c>
      <c r="I86" s="9">
        <f>(C86/SUM(C86,F86))*SUM(D86,G86)</f>
        <v>41.313084112149532</v>
      </c>
      <c r="J86" s="9">
        <f>(C86/SUM(C86,F86))*SUM(E86,H86)</f>
        <v>1221.6869158878505</v>
      </c>
      <c r="K86" s="9">
        <f>(F86/SUM(C86,F86))*SUM(D86,G86)</f>
        <v>0.6869158878504672</v>
      </c>
      <c r="L86" s="9">
        <f>(F86/SUM(C86,F86))*SUM(E86,H86)</f>
        <v>20.313084112149532</v>
      </c>
      <c r="M86" s="9">
        <f>G86-K86</f>
        <v>0.3130841121495328</v>
      </c>
      <c r="N86" s="10">
        <f>100*(M86/K86)</f>
        <v>45.578231292517025</v>
      </c>
      <c r="O86" s="4" t="str">
        <f>IF(AND(I86&gt;=5,J86&gt;=5,K86&gt;=5,L86&gt;=5),"eligible for chi-square test","not eligible for chi-square test")</f>
        <v>not eligible for chi-square test</v>
      </c>
      <c r="S86" s="6" t="str">
        <f>IF(O86="not eligible for chi-square test","not eligible for chi-square testing",IF(Q86&gt;=0.01,"test results not statistically significant",IF(M86&lt;=0,"test results statistically significant, minority NOT overrepresented in arrests",IF(M86&gt;0,"test results statistically significant, minority overrepresented in arrests"))))</f>
        <v>not eligible for chi-square testing</v>
      </c>
    </row>
    <row r="87" spans="1:19" x14ac:dyDescent="0.2">
      <c r="A87" s="6" t="s">
        <v>93</v>
      </c>
      <c r="B87" s="7" t="s">
        <v>94</v>
      </c>
      <c r="C87" s="8">
        <v>490</v>
      </c>
      <c r="D87" s="3">
        <v>0</v>
      </c>
      <c r="E87" s="3">
        <v>490</v>
      </c>
      <c r="F87" s="3">
        <v>5</v>
      </c>
      <c r="G87" s="3">
        <v>0</v>
      </c>
      <c r="H87" s="3">
        <v>5</v>
      </c>
      <c r="I87" s="9">
        <f>(C87/SUM(C87,F87))*SUM(D87,G87)</f>
        <v>0</v>
      </c>
      <c r="J87" s="9">
        <f>(C87/SUM(C87,F87))*SUM(E87,H87)</f>
        <v>490</v>
      </c>
      <c r="K87" s="9">
        <f>(F87/SUM(C87,F87))*SUM(D87,G87)</f>
        <v>0</v>
      </c>
      <c r="L87" s="9">
        <f>(F87/SUM(C87,F87))*SUM(E87,H87)</f>
        <v>5</v>
      </c>
      <c r="M87" s="9">
        <f>G87-K87</f>
        <v>0</v>
      </c>
      <c r="N87" s="10" t="e">
        <f>100*(M87/K87)</f>
        <v>#DIV/0!</v>
      </c>
      <c r="O87" s="4" t="str">
        <f>IF(AND(I87&gt;=5,J87&gt;=5,K87&gt;=5,L87&gt;=5),"eligible for chi-square test","not eligible for chi-square test")</f>
        <v>not eligible for chi-square test</v>
      </c>
      <c r="S87" s="6" t="str">
        <f>IF(O87="not eligible for chi-square test","not eligible for chi-square testing",IF(Q87&gt;=0.01,"test results not statistically significant",IF(M87&lt;=0,"test results statistically significant, minority NOT overrepresented in arrests",IF(M87&gt;0,"test results statistically significant, minority overrepresented in arrests"))))</f>
        <v>not eligible for chi-square testing</v>
      </c>
    </row>
    <row r="88" spans="1:19" x14ac:dyDescent="0.2">
      <c r="A88" s="6" t="s">
        <v>421</v>
      </c>
      <c r="B88" s="7" t="s">
        <v>422</v>
      </c>
      <c r="C88" s="8">
        <v>122</v>
      </c>
      <c r="D88" s="3">
        <v>2</v>
      </c>
      <c r="E88" s="3">
        <v>120</v>
      </c>
      <c r="F88" s="3">
        <v>2</v>
      </c>
      <c r="G88" s="3">
        <v>0</v>
      </c>
      <c r="H88" s="3">
        <v>2</v>
      </c>
      <c r="I88" s="9">
        <f>(C88/SUM(C88,F88))*SUM(D88,G88)</f>
        <v>1.967741935483871</v>
      </c>
      <c r="J88" s="9">
        <f>(C88/SUM(C88,F88))*SUM(E88,H88)</f>
        <v>120.03225806451613</v>
      </c>
      <c r="K88" s="9">
        <f>(F88/SUM(C88,F88))*SUM(D88,G88)</f>
        <v>3.2258064516129031E-2</v>
      </c>
      <c r="L88" s="9">
        <f>(F88/SUM(C88,F88))*SUM(E88,H88)</f>
        <v>1.967741935483871</v>
      </c>
      <c r="M88" s="9">
        <f>G88-K88</f>
        <v>-3.2258064516129031E-2</v>
      </c>
      <c r="N88" s="10">
        <f>100*(M88/K88)</f>
        <v>-100</v>
      </c>
      <c r="O88" s="4" t="str">
        <f>IF(AND(I88&gt;=5,J88&gt;=5,K88&gt;=5,L88&gt;=5),"eligible for chi-square test","not eligible for chi-square test")</f>
        <v>not eligible for chi-square test</v>
      </c>
      <c r="S88" s="6" t="str">
        <f>IF(O88="not eligible for chi-square test","not eligible for chi-square testing",IF(Q88&gt;=0.01,"test results not statistically significant",IF(M88&lt;=0,"test results statistically significant, minority NOT overrepresented in arrests",IF(M88&gt;0,"test results statistically significant, minority overrepresented in arrests"))))</f>
        <v>not eligible for chi-square testing</v>
      </c>
    </row>
    <row r="89" spans="1:19" x14ac:dyDescent="0.2">
      <c r="A89" s="6" t="s">
        <v>471</v>
      </c>
      <c r="B89" s="7" t="s">
        <v>472</v>
      </c>
      <c r="C89" s="8">
        <v>906</v>
      </c>
      <c r="D89" s="3">
        <v>5</v>
      </c>
      <c r="E89" s="3">
        <v>901</v>
      </c>
      <c r="F89" s="3">
        <v>18</v>
      </c>
      <c r="G89" s="3">
        <v>0</v>
      </c>
      <c r="H89" s="3">
        <v>18</v>
      </c>
      <c r="I89" s="9">
        <f>(C89/SUM(C89,F89))*SUM(D89,G89)</f>
        <v>4.9025974025974026</v>
      </c>
      <c r="J89" s="9">
        <f>(C89/SUM(C89,F89))*SUM(E89,H89)</f>
        <v>901.09740259740261</v>
      </c>
      <c r="K89" s="9">
        <f>(F89/SUM(C89,F89))*SUM(D89,G89)</f>
        <v>9.7402597402597407E-2</v>
      </c>
      <c r="L89" s="9">
        <f>(F89/SUM(C89,F89))*SUM(E89,H89)</f>
        <v>17.902597402597401</v>
      </c>
      <c r="M89" s="9">
        <f>G89-K89</f>
        <v>-9.7402597402597407E-2</v>
      </c>
      <c r="N89" s="10">
        <f>100*(M89/K89)</f>
        <v>-100</v>
      </c>
      <c r="O89" s="4" t="str">
        <f>IF(AND(I89&gt;=5,J89&gt;=5,K89&gt;=5,L89&gt;=5),"eligible for chi-square test","not eligible for chi-square test")</f>
        <v>not eligible for chi-square test</v>
      </c>
      <c r="S89" s="6" t="str">
        <f>IF(O89="not eligible for chi-square test","not eligible for chi-square testing",IF(Q89&gt;=0.01,"test results not statistically significant",IF(M89&lt;=0,"test results statistically significant, minority NOT overrepresented in arrests",IF(M89&gt;0,"test results statistically significant, minority overrepresented in arrests"))))</f>
        <v>not eligible for chi-square testing</v>
      </c>
    </row>
    <row r="90" spans="1:19" x14ac:dyDescent="0.2">
      <c r="A90" s="6" t="s">
        <v>351</v>
      </c>
      <c r="B90" s="7" t="s">
        <v>352</v>
      </c>
      <c r="C90" s="8">
        <v>716</v>
      </c>
      <c r="D90" s="3">
        <v>2</v>
      </c>
      <c r="E90" s="3">
        <v>714</v>
      </c>
      <c r="F90" s="3">
        <v>2</v>
      </c>
      <c r="G90" s="3">
        <v>0</v>
      </c>
      <c r="H90" s="3">
        <v>2</v>
      </c>
      <c r="I90" s="9">
        <f>(C90/SUM(C90,F90))*SUM(D90,G90)</f>
        <v>1.9944289693593316</v>
      </c>
      <c r="J90" s="9">
        <f>(C90/SUM(C90,F90))*SUM(E90,H90)</f>
        <v>714.00557103064068</v>
      </c>
      <c r="K90" s="9">
        <f>(F90/SUM(C90,F90))*SUM(D90,G90)</f>
        <v>5.5710306406685237E-3</v>
      </c>
      <c r="L90" s="9">
        <f>(F90/SUM(C90,F90))*SUM(E90,H90)</f>
        <v>1.9944289693593316</v>
      </c>
      <c r="M90" s="9">
        <f>G90-K90</f>
        <v>-5.5710306406685237E-3</v>
      </c>
      <c r="N90" s="10">
        <f>100*(M90/K90)</f>
        <v>-100</v>
      </c>
      <c r="O90" s="4" t="str">
        <f>IF(AND(I90&gt;=5,J90&gt;=5,K90&gt;=5,L90&gt;=5),"eligible for chi-square test","not eligible for chi-square test")</f>
        <v>not eligible for chi-square test</v>
      </c>
      <c r="S90" s="6" t="str">
        <f>IF(O90="not eligible for chi-square test","not eligible for chi-square testing",IF(Q90&gt;=0.01,"test results not statistically significant",IF(M90&lt;=0,"test results statistically significant, minority NOT overrepresented in arrests",IF(M90&gt;0,"test results statistically significant, minority overrepresented in arrests"))))</f>
        <v>not eligible for chi-square testing</v>
      </c>
    </row>
    <row r="91" spans="1:19" x14ac:dyDescent="0.2">
      <c r="A91" s="6" t="s">
        <v>539</v>
      </c>
      <c r="B91" s="7" t="s">
        <v>540</v>
      </c>
      <c r="C91" s="8">
        <v>550</v>
      </c>
      <c r="D91" s="3">
        <v>4</v>
      </c>
      <c r="E91" s="3">
        <v>546</v>
      </c>
      <c r="F91" s="3">
        <v>85</v>
      </c>
      <c r="G91" s="3">
        <v>0</v>
      </c>
      <c r="H91" s="3">
        <v>85</v>
      </c>
      <c r="I91" s="9">
        <f>(C91/SUM(C91,F91))*SUM(D91,G91)</f>
        <v>3.4645669291338583</v>
      </c>
      <c r="J91" s="9">
        <f>(C91/SUM(C91,F91))*SUM(E91,H91)</f>
        <v>546.53543307086613</v>
      </c>
      <c r="K91" s="9">
        <f>(F91/SUM(C91,F91))*SUM(D91,G91)</f>
        <v>0.53543307086614178</v>
      </c>
      <c r="L91" s="9">
        <f>(F91/SUM(C91,F91))*SUM(E91,H91)</f>
        <v>84.464566929133866</v>
      </c>
      <c r="M91" s="9">
        <f>G91-K91</f>
        <v>-0.53543307086614178</v>
      </c>
      <c r="N91" s="10">
        <f>100*(M91/K91)</f>
        <v>-100</v>
      </c>
      <c r="O91" s="4" t="str">
        <f>IF(AND(I91&gt;=5,J91&gt;=5,K91&gt;=5,L91&gt;=5),"eligible for chi-square test","not eligible for chi-square test")</f>
        <v>not eligible for chi-square test</v>
      </c>
      <c r="S91" s="6" t="str">
        <f>IF(O91="not eligible for chi-square test","not eligible for chi-square testing",IF(Q91&gt;=0.01,"test results not statistically significant",IF(M91&lt;=0,"test results statistically significant, minority NOT overrepresented in arrests",IF(M91&gt;0,"test results statistically significant, minority overrepresented in arrests"))))</f>
        <v>not eligible for chi-square testing</v>
      </c>
    </row>
    <row r="92" spans="1:19" x14ac:dyDescent="0.2">
      <c r="A92" s="6" t="s">
        <v>585</v>
      </c>
      <c r="B92" s="7" t="s">
        <v>586</v>
      </c>
      <c r="C92" s="8">
        <v>268</v>
      </c>
      <c r="D92" s="3">
        <v>0</v>
      </c>
      <c r="E92" s="3">
        <v>268</v>
      </c>
      <c r="F92" s="3">
        <v>5</v>
      </c>
      <c r="G92" s="3">
        <v>0</v>
      </c>
      <c r="H92" s="3">
        <v>5</v>
      </c>
      <c r="I92" s="9">
        <f>(C92/SUM(C92,F92))*SUM(D92,G92)</f>
        <v>0</v>
      </c>
      <c r="J92" s="9">
        <f>(C92/SUM(C92,F92))*SUM(E92,H92)</f>
        <v>268</v>
      </c>
      <c r="K92" s="9">
        <f>(F92/SUM(C92,F92))*SUM(D92,G92)</f>
        <v>0</v>
      </c>
      <c r="L92" s="9">
        <f>(F92/SUM(C92,F92))*SUM(E92,H92)</f>
        <v>5</v>
      </c>
      <c r="M92" s="9">
        <f>G92-K92</f>
        <v>0</v>
      </c>
      <c r="N92" s="10" t="e">
        <f>100*(M92/K92)</f>
        <v>#DIV/0!</v>
      </c>
      <c r="O92" s="4" t="str">
        <f>IF(AND(I92&gt;=5,J92&gt;=5,K92&gt;=5,L92&gt;=5),"eligible for chi-square test","not eligible for chi-square test")</f>
        <v>not eligible for chi-square test</v>
      </c>
      <c r="S92" s="6" t="str">
        <f>IF(O92="not eligible for chi-square test","not eligible for chi-square testing",IF(Q92&gt;=0.01,"test results not statistically significant",IF(M92&lt;=0,"test results statistically significant, minority NOT overrepresented in arrests",IF(M92&gt;0,"test results statistically significant, minority overrepresented in arrests"))))</f>
        <v>not eligible for chi-square testing</v>
      </c>
    </row>
    <row r="93" spans="1:19" x14ac:dyDescent="0.2">
      <c r="A93" s="6" t="s">
        <v>95</v>
      </c>
      <c r="B93" s="7" t="s">
        <v>96</v>
      </c>
      <c r="C93" s="8">
        <v>115</v>
      </c>
      <c r="D93" s="3">
        <v>15</v>
      </c>
      <c r="E93" s="3">
        <v>100</v>
      </c>
      <c r="F93" s="3">
        <v>0</v>
      </c>
      <c r="G93" s="3">
        <v>0</v>
      </c>
      <c r="H93" s="3">
        <v>0</v>
      </c>
      <c r="I93" s="9">
        <f>(C93/SUM(C93,F93))*SUM(D93,G93)</f>
        <v>15</v>
      </c>
      <c r="J93" s="9">
        <f>(C93/SUM(C93,F93))*SUM(E93,H93)</f>
        <v>100</v>
      </c>
      <c r="K93" s="9">
        <f>(F93/SUM(C93,F93))*SUM(D93,G93)</f>
        <v>0</v>
      </c>
      <c r="L93" s="9">
        <f>(F93/SUM(C93,F93))*SUM(E93,H93)</f>
        <v>0</v>
      </c>
      <c r="M93" s="9">
        <f>G93-K93</f>
        <v>0</v>
      </c>
      <c r="N93" s="10" t="e">
        <f>100*(M93/K93)</f>
        <v>#DIV/0!</v>
      </c>
      <c r="O93" s="4" t="str">
        <f>IF(AND(I93&gt;=5,J93&gt;=5,K93&gt;=5,L93&gt;=5),"eligible for chi-square test","not eligible for chi-square test")</f>
        <v>not eligible for chi-square test</v>
      </c>
      <c r="S93" s="6" t="str">
        <f>IF(O93="not eligible for chi-square test","not eligible for chi-square testing",IF(Q93&gt;=0.01,"test results not statistically significant",IF(M93&lt;=0,"test results statistically significant, minority NOT overrepresented in arrests",IF(M93&gt;0,"test results statistically significant, minority overrepresented in arrests"))))</f>
        <v>not eligible for chi-square testing</v>
      </c>
    </row>
    <row r="94" spans="1:19" x14ac:dyDescent="0.2">
      <c r="A94" s="6" t="s">
        <v>101</v>
      </c>
      <c r="B94" s="7" t="s">
        <v>102</v>
      </c>
      <c r="C94" s="8">
        <v>2392</v>
      </c>
      <c r="D94" s="3">
        <v>0</v>
      </c>
      <c r="E94" s="3">
        <v>2392</v>
      </c>
      <c r="F94" s="3">
        <v>43</v>
      </c>
      <c r="G94" s="3">
        <v>0</v>
      </c>
      <c r="H94" s="3">
        <v>43</v>
      </c>
      <c r="I94" s="9">
        <f>(C94/SUM(C94,F94))*SUM(D94,G94)</f>
        <v>0</v>
      </c>
      <c r="J94" s="9">
        <f>(C94/SUM(C94,F94))*SUM(E94,H94)</f>
        <v>2392</v>
      </c>
      <c r="K94" s="9">
        <f>(F94/SUM(C94,F94))*SUM(D94,G94)</f>
        <v>0</v>
      </c>
      <c r="L94" s="9">
        <f>(F94/SUM(C94,F94))*SUM(E94,H94)</f>
        <v>43</v>
      </c>
      <c r="M94" s="9">
        <f>G94-K94</f>
        <v>0</v>
      </c>
      <c r="N94" s="10" t="e">
        <f>100*(M94/K94)</f>
        <v>#DIV/0!</v>
      </c>
      <c r="O94" s="4" t="str">
        <f>IF(AND(I94&gt;=5,J94&gt;=5,K94&gt;=5,L94&gt;=5),"eligible for chi-square test","not eligible for chi-square test")</f>
        <v>not eligible for chi-square test</v>
      </c>
      <c r="S94" s="6" t="str">
        <f>IF(O94="not eligible for chi-square test","not eligible for chi-square testing",IF(Q94&gt;=0.01,"test results not statistically significant",IF(M94&lt;=0,"test results statistically significant, minority NOT overrepresented in arrests",IF(M94&gt;0,"test results statistically significant, minority overrepresented in arrests"))))</f>
        <v>not eligible for chi-square testing</v>
      </c>
    </row>
    <row r="95" spans="1:19" x14ac:dyDescent="0.2">
      <c r="A95" s="6" t="s">
        <v>533</v>
      </c>
      <c r="B95" s="7" t="s">
        <v>534</v>
      </c>
      <c r="C95" s="8">
        <v>253</v>
      </c>
      <c r="D95" s="3">
        <v>1</v>
      </c>
      <c r="E95" s="3">
        <v>252</v>
      </c>
      <c r="F95" s="3">
        <v>28</v>
      </c>
      <c r="G95" s="3">
        <v>1</v>
      </c>
      <c r="H95" s="3">
        <v>27</v>
      </c>
      <c r="I95" s="9">
        <f>(C95/SUM(C95,F95))*SUM(D95,G95)</f>
        <v>1.800711743772242</v>
      </c>
      <c r="J95" s="9">
        <f>(C95/SUM(C95,F95))*SUM(E95,H95)</f>
        <v>251.19928825622776</v>
      </c>
      <c r="K95" s="9">
        <f>(F95/SUM(C95,F95))*SUM(D95,G95)</f>
        <v>0.199288256227758</v>
      </c>
      <c r="L95" s="9">
        <f>(F95/SUM(C95,F95))*SUM(E95,H95)</f>
        <v>27.80071174377224</v>
      </c>
      <c r="M95" s="9">
        <f>G95-K95</f>
        <v>0.80071174377224197</v>
      </c>
      <c r="N95" s="10">
        <f>100*(M95/K95)</f>
        <v>401.78571428571433</v>
      </c>
      <c r="O95" s="4" t="str">
        <f>IF(AND(I95&gt;=5,J95&gt;=5,K95&gt;=5,L95&gt;=5),"eligible for chi-square test","not eligible for chi-square test")</f>
        <v>not eligible for chi-square test</v>
      </c>
      <c r="S95" s="6" t="str">
        <f>IF(O95="not eligible for chi-square test","not eligible for chi-square testing",IF(Q95&gt;=0.01,"test results not statistically significant",IF(M95&lt;=0,"test results statistically significant, minority NOT overrepresented in arrests",IF(M95&gt;0,"test results statistically significant, minority overrepresented in arrests"))))</f>
        <v>not eligible for chi-square testing</v>
      </c>
    </row>
    <row r="96" spans="1:19" x14ac:dyDescent="0.2">
      <c r="A96" s="6" t="s">
        <v>77</v>
      </c>
      <c r="B96" s="7" t="s">
        <v>78</v>
      </c>
      <c r="C96" s="8">
        <v>13</v>
      </c>
      <c r="D96" s="3">
        <v>0</v>
      </c>
      <c r="E96" s="3">
        <v>13</v>
      </c>
      <c r="F96" s="3">
        <v>0</v>
      </c>
      <c r="G96" s="3">
        <v>0</v>
      </c>
      <c r="H96" s="3">
        <v>0</v>
      </c>
      <c r="I96" s="9">
        <f>(C96/SUM(C96,F96))*SUM(D96,G96)</f>
        <v>0</v>
      </c>
      <c r="J96" s="9">
        <f>(C96/SUM(C96,F96))*SUM(E96,H96)</f>
        <v>13</v>
      </c>
      <c r="K96" s="9">
        <f>(F96/SUM(C96,F96))*SUM(D96,G96)</f>
        <v>0</v>
      </c>
      <c r="L96" s="9">
        <f>(F96/SUM(C96,F96))*SUM(E96,H96)</f>
        <v>0</v>
      </c>
      <c r="M96" s="9">
        <f>G96-K96</f>
        <v>0</v>
      </c>
      <c r="N96" s="10" t="e">
        <f>100*(M96/K96)</f>
        <v>#DIV/0!</v>
      </c>
      <c r="O96" s="4" t="str">
        <f>IF(AND(I96&gt;=5,J96&gt;=5,K96&gt;=5,L96&gt;=5),"eligible for chi-square test","not eligible for chi-square test")</f>
        <v>not eligible for chi-square test</v>
      </c>
      <c r="S96" s="6" t="str">
        <f>IF(O96="not eligible for chi-square test","not eligible for chi-square testing",IF(Q96&gt;=0.01,"test results not statistically significant",IF(M96&lt;=0,"test results statistically significant, minority NOT overrepresented in arrests",IF(M96&gt;0,"test results statistically significant, minority overrepresented in arrests"))))</f>
        <v>not eligible for chi-square testing</v>
      </c>
    </row>
    <row r="97" spans="1:19" x14ac:dyDescent="0.2">
      <c r="A97" s="6" t="s">
        <v>325</v>
      </c>
      <c r="B97" s="7" t="s">
        <v>326</v>
      </c>
      <c r="C97" s="8">
        <v>464</v>
      </c>
      <c r="D97" s="3">
        <v>7</v>
      </c>
      <c r="E97" s="3">
        <v>457</v>
      </c>
      <c r="F97" s="3">
        <v>2</v>
      </c>
      <c r="G97" s="3">
        <v>0</v>
      </c>
      <c r="H97" s="3">
        <v>2</v>
      </c>
      <c r="I97" s="9">
        <f>(C97/SUM(C97,F97))*SUM(D97,G97)</f>
        <v>6.9699570815450649</v>
      </c>
      <c r="J97" s="9">
        <f>(C97/SUM(C97,F97))*SUM(E97,H97)</f>
        <v>457.03004291845497</v>
      </c>
      <c r="K97" s="9">
        <f>(F97/SUM(C97,F97))*SUM(D97,G97)</f>
        <v>3.0042918454935622E-2</v>
      </c>
      <c r="L97" s="9">
        <f>(F97/SUM(C97,F97))*SUM(E97,H97)</f>
        <v>1.9699570815450644</v>
      </c>
      <c r="M97" s="9">
        <f>G97-K97</f>
        <v>-3.0042918454935622E-2</v>
      </c>
      <c r="N97" s="10">
        <f>100*(M97/K97)</f>
        <v>-100</v>
      </c>
      <c r="O97" s="4" t="str">
        <f>IF(AND(I97&gt;=5,J97&gt;=5,K97&gt;=5,L97&gt;=5),"eligible for chi-square test","not eligible for chi-square test")</f>
        <v>not eligible for chi-square test</v>
      </c>
      <c r="S97" s="6" t="str">
        <f>IF(O97="not eligible for chi-square test","not eligible for chi-square testing",IF(Q97&gt;=0.01,"test results not statistically significant",IF(M97&lt;=0,"test results statistically significant, minority NOT overrepresented in arrests",IF(M97&gt;0,"test results statistically significant, minority overrepresented in arrests"))))</f>
        <v>not eligible for chi-square testing</v>
      </c>
    </row>
    <row r="98" spans="1:19" x14ac:dyDescent="0.2">
      <c r="A98" s="6" t="s">
        <v>317</v>
      </c>
      <c r="B98" s="7" t="s">
        <v>318</v>
      </c>
      <c r="C98" s="8">
        <v>180</v>
      </c>
      <c r="D98" s="3">
        <v>6</v>
      </c>
      <c r="E98" s="3">
        <v>174</v>
      </c>
      <c r="F98" s="3">
        <v>10</v>
      </c>
      <c r="G98" s="3">
        <v>0</v>
      </c>
      <c r="H98" s="3">
        <v>10</v>
      </c>
      <c r="I98" s="9">
        <f>(C98/SUM(C98,F98))*SUM(D98,G98)</f>
        <v>5.6842105263157894</v>
      </c>
      <c r="J98" s="9">
        <f>(C98/SUM(C98,F98))*SUM(E98,H98)</f>
        <v>174.31578947368419</v>
      </c>
      <c r="K98" s="9">
        <f>(F98/SUM(C98,F98))*SUM(D98,G98)</f>
        <v>0.31578947368421051</v>
      </c>
      <c r="L98" s="9">
        <f>(F98/SUM(C98,F98))*SUM(E98,H98)</f>
        <v>9.6842105263157894</v>
      </c>
      <c r="M98" s="9">
        <f>G98-K98</f>
        <v>-0.31578947368421051</v>
      </c>
      <c r="N98" s="10">
        <f>100*(M98/K98)</f>
        <v>-100</v>
      </c>
      <c r="O98" s="4" t="str">
        <f>IF(AND(I98&gt;=5,J98&gt;=5,K98&gt;=5,L98&gt;=5),"eligible for chi-square test","not eligible for chi-square test")</f>
        <v>not eligible for chi-square test</v>
      </c>
      <c r="S98" s="6" t="str">
        <f>IF(O98="not eligible for chi-square test","not eligible for chi-square testing",IF(Q98&gt;=0.01,"test results not statistically significant",IF(M98&lt;=0,"test results statistically significant, minority NOT overrepresented in arrests",IF(M98&gt;0,"test results statistically significant, minority overrepresented in arrests"))))</f>
        <v>not eligible for chi-square testing</v>
      </c>
    </row>
    <row r="99" spans="1:19" x14ac:dyDescent="0.2">
      <c r="A99" s="6" t="s">
        <v>263</v>
      </c>
      <c r="B99" s="7" t="s">
        <v>264</v>
      </c>
      <c r="C99" s="8">
        <v>4446</v>
      </c>
      <c r="D99" s="3">
        <v>2</v>
      </c>
      <c r="E99" s="3">
        <v>4444</v>
      </c>
      <c r="F99" s="3">
        <v>86</v>
      </c>
      <c r="G99" s="3">
        <v>0</v>
      </c>
      <c r="H99" s="3">
        <v>86</v>
      </c>
      <c r="I99" s="9">
        <f>(C99/SUM(C99,F99))*SUM(D99,G99)</f>
        <v>1.9620476610767872</v>
      </c>
      <c r="J99" s="9">
        <f>(C99/SUM(C99,F99))*SUM(E99,H99)</f>
        <v>4444.0379523389229</v>
      </c>
      <c r="K99" s="9">
        <f>(F99/SUM(C99,F99))*SUM(D99,G99)</f>
        <v>3.795233892321271E-2</v>
      </c>
      <c r="L99" s="9">
        <f>(F99/SUM(C99,F99))*SUM(E99,H99)</f>
        <v>85.962047661076781</v>
      </c>
      <c r="M99" s="9">
        <f>G99-K99</f>
        <v>-3.795233892321271E-2</v>
      </c>
      <c r="N99" s="10">
        <f>100*(M99/K99)</f>
        <v>-100</v>
      </c>
      <c r="O99" s="4" t="str">
        <f>IF(AND(I99&gt;=5,J99&gt;=5,K99&gt;=5,L99&gt;=5),"eligible for chi-square test","not eligible for chi-square test")</f>
        <v>not eligible for chi-square test</v>
      </c>
      <c r="S99" s="6" t="str">
        <f>IF(O99="not eligible for chi-square test","not eligible for chi-square testing",IF(Q99&gt;=0.01,"test results not statistically significant",IF(M99&lt;=0,"test results statistically significant, minority NOT overrepresented in arrests",IF(M99&gt;0,"test results statistically significant, minority overrepresented in arrests"))))</f>
        <v>not eligible for chi-square testing</v>
      </c>
    </row>
    <row r="100" spans="1:19" x14ac:dyDescent="0.2">
      <c r="A100" s="6" t="s">
        <v>353</v>
      </c>
      <c r="B100" s="7" t="s">
        <v>354</v>
      </c>
      <c r="C100" s="8">
        <v>419</v>
      </c>
      <c r="D100" s="3">
        <v>3</v>
      </c>
      <c r="E100" s="3">
        <v>416</v>
      </c>
      <c r="F100" s="3">
        <v>8</v>
      </c>
      <c r="G100" s="3">
        <v>0</v>
      </c>
      <c r="H100" s="3">
        <v>8</v>
      </c>
      <c r="I100" s="9">
        <f>(C100/SUM(C100,F100))*SUM(D100,G100)</f>
        <v>2.9437939110070257</v>
      </c>
      <c r="J100" s="9">
        <f>(C100/SUM(C100,F100))*SUM(E100,H100)</f>
        <v>416.05620608899295</v>
      </c>
      <c r="K100" s="9">
        <f>(F100/SUM(C100,F100))*SUM(D100,G100)</f>
        <v>5.6206088992974239E-2</v>
      </c>
      <c r="L100" s="9">
        <f>(F100/SUM(C100,F100))*SUM(E100,H100)</f>
        <v>7.9437939110070257</v>
      </c>
      <c r="M100" s="9">
        <f>G100-K100</f>
        <v>-5.6206088992974239E-2</v>
      </c>
      <c r="N100" s="10">
        <f>100*(M100/K100)</f>
        <v>-100</v>
      </c>
      <c r="O100" s="4" t="str">
        <f>IF(AND(I100&gt;=5,J100&gt;=5,K100&gt;=5,L100&gt;=5),"eligible for chi-square test","not eligible for chi-square test")</f>
        <v>not eligible for chi-square test</v>
      </c>
      <c r="S100" s="6" t="str">
        <f>IF(O100="not eligible for chi-square test","not eligible for chi-square testing",IF(Q100&gt;=0.01,"test results not statistically significant",IF(M100&lt;=0,"test results statistically significant, minority NOT overrepresented in arrests",IF(M100&gt;0,"test results statistically significant, minority overrepresented in arrests"))))</f>
        <v>not eligible for chi-square testing</v>
      </c>
    </row>
    <row r="101" spans="1:19" x14ac:dyDescent="0.2">
      <c r="A101" s="6" t="s">
        <v>163</v>
      </c>
      <c r="B101" s="7" t="s">
        <v>164</v>
      </c>
      <c r="C101" s="8">
        <v>1610</v>
      </c>
      <c r="D101" s="3">
        <v>0</v>
      </c>
      <c r="E101" s="3">
        <v>1610</v>
      </c>
      <c r="F101" s="3">
        <v>68</v>
      </c>
      <c r="G101" s="3">
        <v>0</v>
      </c>
      <c r="H101" s="3">
        <v>68</v>
      </c>
      <c r="I101" s="9">
        <f>(C101/SUM(C101,F101))*SUM(D101,G101)</f>
        <v>0</v>
      </c>
      <c r="J101" s="9">
        <f>(C101/SUM(C101,F101))*SUM(E101,H101)</f>
        <v>1610</v>
      </c>
      <c r="K101" s="9">
        <f>(F101/SUM(C101,F101))*SUM(D101,G101)</f>
        <v>0</v>
      </c>
      <c r="L101" s="9">
        <f>(F101/SUM(C101,F101))*SUM(E101,H101)</f>
        <v>68</v>
      </c>
      <c r="M101" s="9">
        <f>G101-K101</f>
        <v>0</v>
      </c>
      <c r="N101" s="10" t="e">
        <f>100*(M101/K101)</f>
        <v>#DIV/0!</v>
      </c>
      <c r="O101" s="4" t="str">
        <f>IF(AND(I101&gt;=5,J101&gt;=5,K101&gt;=5,L101&gt;=5),"eligible for chi-square test","not eligible for chi-square test")</f>
        <v>not eligible for chi-square test</v>
      </c>
      <c r="S101" s="6" t="str">
        <f>IF(O101="not eligible for chi-square test","not eligible for chi-square testing",IF(Q101&gt;=0.01,"test results not statistically significant",IF(M101&lt;=0,"test results statistically significant, minority NOT overrepresented in arrests",IF(M101&gt;0,"test results statistically significant, minority overrepresented in arrests"))))</f>
        <v>not eligible for chi-square testing</v>
      </c>
    </row>
    <row r="102" spans="1:19" x14ac:dyDescent="0.2">
      <c r="A102" s="6" t="s">
        <v>103</v>
      </c>
      <c r="B102" s="7" t="s">
        <v>104</v>
      </c>
      <c r="C102" s="8">
        <v>160</v>
      </c>
      <c r="D102" s="3">
        <v>0</v>
      </c>
      <c r="E102" s="3">
        <v>160</v>
      </c>
      <c r="F102" s="3">
        <v>0</v>
      </c>
      <c r="G102" s="3">
        <v>0</v>
      </c>
      <c r="H102" s="3">
        <v>0</v>
      </c>
      <c r="I102" s="9">
        <f>(C102/SUM(C102,F102))*SUM(D102,G102)</f>
        <v>0</v>
      </c>
      <c r="J102" s="9">
        <f>(C102/SUM(C102,F102))*SUM(E102,H102)</f>
        <v>160</v>
      </c>
      <c r="K102" s="9">
        <f>(F102/SUM(C102,F102))*SUM(D102,G102)</f>
        <v>0</v>
      </c>
      <c r="L102" s="9">
        <f>(F102/SUM(C102,F102))*SUM(E102,H102)</f>
        <v>0</v>
      </c>
      <c r="M102" s="9">
        <f>G102-K102</f>
        <v>0</v>
      </c>
      <c r="N102" s="10" t="e">
        <f>100*(M102/K102)</f>
        <v>#DIV/0!</v>
      </c>
      <c r="O102" s="4" t="str">
        <f>IF(AND(I102&gt;=5,J102&gt;=5,K102&gt;=5,L102&gt;=5),"eligible for chi-square test","not eligible for chi-square test")</f>
        <v>not eligible for chi-square test</v>
      </c>
      <c r="S102" s="6" t="str">
        <f>IF(O102="not eligible for chi-square test","not eligible for chi-square testing",IF(Q102&gt;=0.01,"test results not statistically significant",IF(M102&lt;=0,"test results statistically significant, minority NOT overrepresented in arrests",IF(M102&gt;0,"test results statistically significant, minority overrepresented in arrests"))))</f>
        <v>not eligible for chi-square testing</v>
      </c>
    </row>
    <row r="103" spans="1:19" x14ac:dyDescent="0.2">
      <c r="A103" s="6" t="s">
        <v>261</v>
      </c>
      <c r="B103" s="7" t="s">
        <v>262</v>
      </c>
      <c r="C103" s="8">
        <v>3356</v>
      </c>
      <c r="D103" s="3">
        <v>0</v>
      </c>
      <c r="E103" s="3">
        <v>3356</v>
      </c>
      <c r="F103" s="3">
        <v>106</v>
      </c>
      <c r="G103" s="3">
        <v>0</v>
      </c>
      <c r="H103" s="3">
        <v>106</v>
      </c>
      <c r="I103" s="9">
        <f>(C103/SUM(C103,F103))*SUM(D103,G103)</f>
        <v>0</v>
      </c>
      <c r="J103" s="9">
        <f>(C103/SUM(C103,F103))*SUM(E103,H103)</f>
        <v>3356</v>
      </c>
      <c r="K103" s="9">
        <f>(F103/SUM(C103,F103))*SUM(D103,G103)</f>
        <v>0</v>
      </c>
      <c r="L103" s="9">
        <f>(F103/SUM(C103,F103))*SUM(E103,H103)</f>
        <v>106</v>
      </c>
      <c r="M103" s="9">
        <f>G103-K103</f>
        <v>0</v>
      </c>
      <c r="N103" s="10" t="e">
        <f>100*(M103/K103)</f>
        <v>#DIV/0!</v>
      </c>
      <c r="O103" s="4" t="str">
        <f>IF(AND(I103&gt;=5,J103&gt;=5,K103&gt;=5,L103&gt;=5),"eligible for chi-square test","not eligible for chi-square test")</f>
        <v>not eligible for chi-square test</v>
      </c>
      <c r="S103" s="6" t="str">
        <f>IF(O103="not eligible for chi-square test","not eligible for chi-square testing",IF(Q103&gt;=0.01,"test results not statistically significant",IF(M103&lt;=0,"test results statistically significant, minority NOT overrepresented in arrests",IF(M103&gt;0,"test results statistically significant, minority overrepresented in arrests"))))</f>
        <v>not eligible for chi-square testing</v>
      </c>
    </row>
    <row r="104" spans="1:19" x14ac:dyDescent="0.2">
      <c r="A104" s="6" t="s">
        <v>473</v>
      </c>
      <c r="B104" s="7" t="s">
        <v>474</v>
      </c>
      <c r="C104" s="8">
        <v>1655</v>
      </c>
      <c r="D104" s="3">
        <v>0</v>
      </c>
      <c r="E104" s="3">
        <v>1655</v>
      </c>
      <c r="F104" s="3">
        <v>450</v>
      </c>
      <c r="G104" s="3">
        <v>0</v>
      </c>
      <c r="H104" s="3">
        <v>450</v>
      </c>
      <c r="I104" s="9">
        <f>(C104/SUM(C104,F104))*SUM(D104,G104)</f>
        <v>0</v>
      </c>
      <c r="J104" s="9">
        <f>(C104/SUM(C104,F104))*SUM(E104,H104)</f>
        <v>1655</v>
      </c>
      <c r="K104" s="9">
        <f>(F104/SUM(C104,F104))*SUM(D104,G104)</f>
        <v>0</v>
      </c>
      <c r="L104" s="9">
        <f>(F104/SUM(C104,F104))*SUM(E104,H104)</f>
        <v>450</v>
      </c>
      <c r="M104" s="9">
        <f>G104-K104</f>
        <v>0</v>
      </c>
      <c r="N104" s="10" t="e">
        <f>100*(M104/K104)</f>
        <v>#DIV/0!</v>
      </c>
      <c r="O104" s="4" t="str">
        <f>IF(AND(I104&gt;=5,J104&gt;=5,K104&gt;=5,L104&gt;=5),"eligible for chi-square test","not eligible for chi-square test")</f>
        <v>not eligible for chi-square test</v>
      </c>
      <c r="S104" s="6" t="str">
        <f>IF(O104="not eligible for chi-square test","not eligible for chi-square testing",IF(Q104&gt;=0.01,"test results not statistically significant",IF(M104&lt;=0,"test results statistically significant, minority NOT overrepresented in arrests",IF(M104&gt;0,"test results statistically significant, minority overrepresented in arrests"))))</f>
        <v>not eligible for chi-square testing</v>
      </c>
    </row>
    <row r="105" spans="1:19" x14ac:dyDescent="0.2">
      <c r="A105" s="6" t="s">
        <v>107</v>
      </c>
      <c r="B105" s="7" t="s">
        <v>108</v>
      </c>
      <c r="C105" s="8">
        <v>18</v>
      </c>
      <c r="D105" s="3">
        <v>0</v>
      </c>
      <c r="E105" s="3">
        <v>18</v>
      </c>
      <c r="F105" s="3">
        <v>3</v>
      </c>
      <c r="G105" s="3">
        <v>0</v>
      </c>
      <c r="H105" s="3">
        <v>3</v>
      </c>
      <c r="I105" s="9">
        <f>(C105/SUM(C105,F105))*SUM(D105,G105)</f>
        <v>0</v>
      </c>
      <c r="J105" s="9">
        <f>(C105/SUM(C105,F105))*SUM(E105,H105)</f>
        <v>18</v>
      </c>
      <c r="K105" s="9">
        <f>(F105/SUM(C105,F105))*SUM(D105,G105)</f>
        <v>0</v>
      </c>
      <c r="L105" s="9">
        <f>(F105/SUM(C105,F105))*SUM(E105,H105)</f>
        <v>3</v>
      </c>
      <c r="M105" s="9">
        <f>G105-K105</f>
        <v>0</v>
      </c>
      <c r="N105" s="10" t="e">
        <f>100*(M105/K105)</f>
        <v>#DIV/0!</v>
      </c>
      <c r="O105" s="4" t="str">
        <f>IF(AND(I105&gt;=5,J105&gt;=5,K105&gt;=5,L105&gt;=5),"eligible for chi-square test","not eligible for chi-square test")</f>
        <v>not eligible for chi-square test</v>
      </c>
      <c r="S105" s="6" t="str">
        <f>IF(O105="not eligible for chi-square test","not eligible for chi-square testing",IF(Q105&gt;=0.01,"test results not statistically significant",IF(M105&lt;=0,"test results statistically significant, minority NOT overrepresented in arrests",IF(M105&gt;0,"test results statistically significant, minority overrepresented in arrests"))))</f>
        <v>not eligible for chi-square testing</v>
      </c>
    </row>
    <row r="106" spans="1:19" x14ac:dyDescent="0.2">
      <c r="A106" s="6" t="s">
        <v>477</v>
      </c>
      <c r="B106" s="7" t="s">
        <v>478</v>
      </c>
      <c r="C106" s="8">
        <v>11</v>
      </c>
      <c r="D106" s="3">
        <v>0</v>
      </c>
      <c r="E106" s="3">
        <v>11</v>
      </c>
      <c r="F106" s="3">
        <v>2</v>
      </c>
      <c r="G106" s="3">
        <v>0</v>
      </c>
      <c r="H106" s="3">
        <v>2</v>
      </c>
      <c r="I106" s="9">
        <f>(C106/SUM(C106,F106))*SUM(D106,G106)</f>
        <v>0</v>
      </c>
      <c r="J106" s="9">
        <f>(C106/SUM(C106,F106))*SUM(E106,H106)</f>
        <v>11</v>
      </c>
      <c r="K106" s="9">
        <f>(F106/SUM(C106,F106))*SUM(D106,G106)</f>
        <v>0</v>
      </c>
      <c r="L106" s="9">
        <f>(F106/SUM(C106,F106))*SUM(E106,H106)</f>
        <v>2</v>
      </c>
      <c r="M106" s="9">
        <f>G106-K106</f>
        <v>0</v>
      </c>
      <c r="N106" s="10" t="e">
        <f>100*(M106/K106)</f>
        <v>#DIV/0!</v>
      </c>
      <c r="O106" s="4" t="str">
        <f>IF(AND(I106&gt;=5,J106&gt;=5,K106&gt;=5,L106&gt;=5),"eligible for chi-square test","not eligible for chi-square test")</f>
        <v>not eligible for chi-square test</v>
      </c>
      <c r="S106" s="6" t="str">
        <f>IF(O106="not eligible for chi-square test","not eligible for chi-square testing",IF(Q106&gt;=0.01,"test results not statistically significant",IF(M106&lt;=0,"test results statistically significant, minority NOT overrepresented in arrests",IF(M106&gt;0,"test results statistically significant, minority overrepresented in arrests"))))</f>
        <v>not eligible for chi-square testing</v>
      </c>
    </row>
    <row r="107" spans="1:19" x14ac:dyDescent="0.2">
      <c r="A107" s="6" t="s">
        <v>475</v>
      </c>
      <c r="B107" s="7" t="s">
        <v>476</v>
      </c>
      <c r="C107" s="8">
        <v>1790</v>
      </c>
      <c r="D107" s="3">
        <v>1</v>
      </c>
      <c r="E107" s="3">
        <v>1789</v>
      </c>
      <c r="F107" s="3">
        <v>385</v>
      </c>
      <c r="G107" s="3">
        <v>0</v>
      </c>
      <c r="H107" s="3">
        <v>385</v>
      </c>
      <c r="I107" s="9">
        <f>(C107/SUM(C107,F107))*SUM(D107,G107)</f>
        <v>0.82298850574712645</v>
      </c>
      <c r="J107" s="9">
        <f>(C107/SUM(C107,F107))*SUM(E107,H107)</f>
        <v>1789.1770114942528</v>
      </c>
      <c r="K107" s="9">
        <f>(F107/SUM(C107,F107))*SUM(D107,G107)</f>
        <v>0.17701149425287357</v>
      </c>
      <c r="L107" s="9">
        <f>(F107/SUM(C107,F107))*SUM(E107,H107)</f>
        <v>384.82298850574716</v>
      </c>
      <c r="M107" s="9">
        <f>G107-K107</f>
        <v>-0.17701149425287357</v>
      </c>
      <c r="N107" s="10">
        <f>100*(M107/K107)</f>
        <v>-100</v>
      </c>
      <c r="O107" s="4" t="str">
        <f>IF(AND(I107&gt;=5,J107&gt;=5,K107&gt;=5,L107&gt;=5),"eligible for chi-square test","not eligible for chi-square test")</f>
        <v>not eligible for chi-square test</v>
      </c>
      <c r="S107" s="6" t="str">
        <f>IF(O107="not eligible for chi-square test","not eligible for chi-square testing",IF(Q107&gt;=0.01,"test results not statistically significant",IF(M107&lt;=0,"test results statistically significant, minority NOT overrepresented in arrests",IF(M107&gt;0,"test results statistically significant, minority overrepresented in arrests"))))</f>
        <v>not eligible for chi-square testing</v>
      </c>
    </row>
    <row r="108" spans="1:19" x14ac:dyDescent="0.2">
      <c r="A108" s="6" t="s">
        <v>301</v>
      </c>
      <c r="B108" s="7" t="s">
        <v>302</v>
      </c>
      <c r="C108" s="8">
        <v>1946</v>
      </c>
      <c r="D108" s="3">
        <v>31</v>
      </c>
      <c r="E108" s="3">
        <v>1915</v>
      </c>
      <c r="F108" s="3">
        <v>25</v>
      </c>
      <c r="G108" s="3">
        <v>0</v>
      </c>
      <c r="H108" s="3">
        <v>25</v>
      </c>
      <c r="I108" s="9">
        <f>(C108/SUM(C108,F108))*SUM(D108,G108)</f>
        <v>30.606798579401318</v>
      </c>
      <c r="J108" s="9">
        <f>(C108/SUM(C108,F108))*SUM(E108,H108)</f>
        <v>1915.3932014205986</v>
      </c>
      <c r="K108" s="9">
        <f>(F108/SUM(C108,F108))*SUM(D108,G108)</f>
        <v>0.39320142059868085</v>
      </c>
      <c r="L108" s="9">
        <f>(F108/SUM(C108,F108))*SUM(E108,H108)</f>
        <v>24.606798579401318</v>
      </c>
      <c r="M108" s="9">
        <f>G108-K108</f>
        <v>-0.39320142059868085</v>
      </c>
      <c r="N108" s="10">
        <f>100*(M108/K108)</f>
        <v>-100</v>
      </c>
      <c r="O108" s="4" t="str">
        <f>IF(AND(I108&gt;=5,J108&gt;=5,K108&gt;=5,L108&gt;=5),"eligible for chi-square test","not eligible for chi-square test")</f>
        <v>not eligible for chi-square test</v>
      </c>
      <c r="S108" s="6" t="str">
        <f>IF(O108="not eligible for chi-square test","not eligible for chi-square testing",IF(Q108&gt;=0.01,"test results not statistically significant",IF(M108&lt;=0,"test results statistically significant, minority NOT overrepresented in arrests",IF(M108&gt;0,"test results statistically significant, minority overrepresented in arrests"))))</f>
        <v>not eligible for chi-square testing</v>
      </c>
    </row>
    <row r="109" spans="1:19" x14ac:dyDescent="0.2">
      <c r="A109" s="6" t="s">
        <v>119</v>
      </c>
      <c r="B109" s="7" t="s">
        <v>120</v>
      </c>
      <c r="C109" s="8">
        <v>7997</v>
      </c>
      <c r="D109" s="3">
        <v>57</v>
      </c>
      <c r="E109" s="3">
        <v>7940</v>
      </c>
      <c r="F109" s="3">
        <v>170</v>
      </c>
      <c r="G109" s="3">
        <v>1</v>
      </c>
      <c r="H109" s="3">
        <v>169</v>
      </c>
      <c r="I109" s="9">
        <f>(C109/SUM(C109,F109))*SUM(D109,G109)</f>
        <v>56.792702338680051</v>
      </c>
      <c r="J109" s="9">
        <f>(C109/SUM(C109,F109))*SUM(E109,H109)</f>
        <v>7940.2072976613199</v>
      </c>
      <c r="K109" s="9">
        <f>(F109/SUM(C109,F109))*SUM(D109,G109)</f>
        <v>1.2072976613199462</v>
      </c>
      <c r="L109" s="9">
        <f>(F109/SUM(C109,F109))*SUM(E109,H109)</f>
        <v>168.79270233868004</v>
      </c>
      <c r="M109" s="9">
        <f>G109-K109</f>
        <v>-0.2072976613199462</v>
      </c>
      <c r="N109" s="10">
        <f>100*(M109/K109)</f>
        <v>-17.170385395537529</v>
      </c>
      <c r="O109" s="4" t="str">
        <f>IF(AND(I109&gt;=5,J109&gt;=5,K109&gt;=5,L109&gt;=5),"eligible for chi-square test","not eligible for chi-square test")</f>
        <v>not eligible for chi-square test</v>
      </c>
      <c r="S109" s="6" t="str">
        <f>IF(O109="not eligible for chi-square test","not eligible for chi-square testing",IF(Q109&gt;=0.01,"test results not statistically significant",IF(M109&lt;=0,"test results statistically significant, minority NOT overrepresented in arrests",IF(M109&gt;0,"test results statistically significant, minority overrepresented in arrests"))))</f>
        <v>not eligible for chi-square testing</v>
      </c>
    </row>
    <row r="110" spans="1:19" x14ac:dyDescent="0.2">
      <c r="A110" s="6" t="s">
        <v>125</v>
      </c>
      <c r="B110" s="7" t="s">
        <v>126</v>
      </c>
      <c r="C110" s="8">
        <v>1187</v>
      </c>
      <c r="D110" s="3">
        <v>11</v>
      </c>
      <c r="E110" s="3">
        <v>1176</v>
      </c>
      <c r="F110" s="3">
        <v>1</v>
      </c>
      <c r="G110" s="3">
        <v>0</v>
      </c>
      <c r="H110" s="3">
        <v>1</v>
      </c>
      <c r="I110" s="9">
        <f>(C110/SUM(C110,F110))*SUM(D110,G110)</f>
        <v>10.99074074074074</v>
      </c>
      <c r="J110" s="9">
        <f>(C110/SUM(C110,F110))*SUM(E110,H110)</f>
        <v>1176.0092592592591</v>
      </c>
      <c r="K110" s="9">
        <f>(F110/SUM(C110,F110))*SUM(D110,G110)</f>
        <v>9.2592592592592587E-3</v>
      </c>
      <c r="L110" s="9">
        <f>(F110/SUM(C110,F110))*SUM(E110,H110)</f>
        <v>0.9907407407407407</v>
      </c>
      <c r="M110" s="9">
        <f>G110-K110</f>
        <v>-9.2592592592592587E-3</v>
      </c>
      <c r="N110" s="10">
        <f>100*(M110/K110)</f>
        <v>-100</v>
      </c>
      <c r="O110" s="4" t="str">
        <f>IF(AND(I110&gt;=5,J110&gt;=5,K110&gt;=5,L110&gt;=5),"eligible for chi-square test","not eligible for chi-square test")</f>
        <v>not eligible for chi-square test</v>
      </c>
      <c r="S110" s="6" t="str">
        <f>IF(O110="not eligible for chi-square test","not eligible for chi-square testing",IF(Q110&gt;=0.01,"test results not statistically significant",IF(M110&lt;=0,"test results statistically significant, minority NOT overrepresented in arrests",IF(M110&gt;0,"test results statistically significant, minority overrepresented in arrests"))))</f>
        <v>not eligible for chi-square testing</v>
      </c>
    </row>
    <row r="111" spans="1:19" x14ac:dyDescent="0.2">
      <c r="A111" s="6" t="s">
        <v>127</v>
      </c>
      <c r="B111" s="7" t="s">
        <v>128</v>
      </c>
      <c r="C111" s="8">
        <v>1040</v>
      </c>
      <c r="D111" s="3">
        <v>17</v>
      </c>
      <c r="E111" s="3">
        <v>1023</v>
      </c>
      <c r="F111" s="3">
        <v>13</v>
      </c>
      <c r="G111" s="3">
        <v>0</v>
      </c>
      <c r="H111" s="3">
        <v>13</v>
      </c>
      <c r="I111" s="9">
        <f>(C111/SUM(C111,F111))*SUM(D111,G111)</f>
        <v>16.790123456790123</v>
      </c>
      <c r="J111" s="9">
        <f>(C111/SUM(C111,F111))*SUM(E111,H111)</f>
        <v>1023.2098765432098</v>
      </c>
      <c r="K111" s="9">
        <f>(F111/SUM(C111,F111))*SUM(D111,G111)</f>
        <v>0.20987654320987653</v>
      </c>
      <c r="L111" s="9">
        <f>(F111/SUM(C111,F111))*SUM(E111,H111)</f>
        <v>12.790123456790123</v>
      </c>
      <c r="M111" s="9">
        <f>G111-K111</f>
        <v>-0.20987654320987653</v>
      </c>
      <c r="N111" s="10">
        <f>100*(M111/K111)</f>
        <v>-100</v>
      </c>
      <c r="O111" s="4" t="str">
        <f>IF(AND(I111&gt;=5,J111&gt;=5,K111&gt;=5,L111&gt;=5),"eligible for chi-square test","not eligible for chi-square test")</f>
        <v>not eligible for chi-square test</v>
      </c>
      <c r="S111" s="6" t="str">
        <f>IF(O111="not eligible for chi-square test","not eligible for chi-square testing",IF(Q111&gt;=0.01,"test results not statistically significant",IF(M111&lt;=0,"test results statistically significant, minority NOT overrepresented in arrests",IF(M111&gt;0,"test results statistically significant, minority overrepresented in arrests"))))</f>
        <v>not eligible for chi-square testing</v>
      </c>
    </row>
    <row r="112" spans="1:19" x14ac:dyDescent="0.2">
      <c r="A112" s="6" t="s">
        <v>131</v>
      </c>
      <c r="B112" s="7" t="s">
        <v>132</v>
      </c>
      <c r="C112" s="8">
        <v>3816</v>
      </c>
      <c r="D112" s="3">
        <v>38</v>
      </c>
      <c r="E112" s="3">
        <v>3778</v>
      </c>
      <c r="F112" s="3">
        <v>9</v>
      </c>
      <c r="G112" s="3">
        <v>0</v>
      </c>
      <c r="H112" s="3">
        <v>9</v>
      </c>
      <c r="I112" s="9">
        <f>(C112/SUM(C112,F112))*SUM(D112,G112)</f>
        <v>37.910588235294121</v>
      </c>
      <c r="J112" s="9">
        <f>(C112/SUM(C112,F112))*SUM(E112,H112)</f>
        <v>3778.0894117647058</v>
      </c>
      <c r="K112" s="9">
        <f>(F112/SUM(C112,F112))*SUM(D112,G112)</f>
        <v>8.9411764705882343E-2</v>
      </c>
      <c r="L112" s="9">
        <f>(F112/SUM(C112,F112))*SUM(E112,H112)</f>
        <v>8.9105882352941173</v>
      </c>
      <c r="M112" s="9">
        <f>G112-K112</f>
        <v>-8.9411764705882343E-2</v>
      </c>
      <c r="N112" s="10">
        <f>100*(M112/K112)</f>
        <v>-100</v>
      </c>
      <c r="O112" s="4" t="str">
        <f>IF(AND(I112&gt;=5,J112&gt;=5,K112&gt;=5,L112&gt;=5),"eligible for chi-square test","not eligible for chi-square test")</f>
        <v>not eligible for chi-square test</v>
      </c>
      <c r="S112" s="6" t="str">
        <f>IF(O112="not eligible for chi-square test","not eligible for chi-square testing",IF(Q112&gt;=0.01,"test results not statistically significant",IF(M112&lt;=0,"test results statistically significant, minority NOT overrepresented in arrests",IF(M112&gt;0,"test results statistically significant, minority overrepresented in arrests"))))</f>
        <v>not eligible for chi-square testing</v>
      </c>
    </row>
    <row r="113" spans="1:19" x14ac:dyDescent="0.2">
      <c r="A113" s="6" t="s">
        <v>479</v>
      </c>
      <c r="B113" s="7" t="s">
        <v>480</v>
      </c>
      <c r="C113" s="8">
        <v>449</v>
      </c>
      <c r="D113" s="3">
        <v>0</v>
      </c>
      <c r="E113" s="3">
        <v>449</v>
      </c>
      <c r="F113" s="3">
        <v>4</v>
      </c>
      <c r="G113" s="3">
        <v>0</v>
      </c>
      <c r="H113" s="3">
        <v>4</v>
      </c>
      <c r="I113" s="9">
        <f>(C113/SUM(C113,F113))*SUM(D113,G113)</f>
        <v>0</v>
      </c>
      <c r="J113" s="9">
        <f>(C113/SUM(C113,F113))*SUM(E113,H113)</f>
        <v>449</v>
      </c>
      <c r="K113" s="9">
        <f>(F113/SUM(C113,F113))*SUM(D113,G113)</f>
        <v>0</v>
      </c>
      <c r="L113" s="9">
        <f>(F113/SUM(C113,F113))*SUM(E113,H113)</f>
        <v>4</v>
      </c>
      <c r="M113" s="9">
        <f>G113-K113</f>
        <v>0</v>
      </c>
      <c r="N113" s="10" t="e">
        <f>100*(M113/K113)</f>
        <v>#DIV/0!</v>
      </c>
      <c r="O113" s="4" t="str">
        <f>IF(AND(I113&gt;=5,J113&gt;=5,K113&gt;=5,L113&gt;=5),"eligible for chi-square test","not eligible for chi-square test")</f>
        <v>not eligible for chi-square test</v>
      </c>
      <c r="S113" s="6" t="str">
        <f>IF(O113="not eligible for chi-square test","not eligible for chi-square testing",IF(Q113&gt;=0.01,"test results not statistically significant",IF(M113&lt;=0,"test results statistically significant, minority NOT overrepresented in arrests",IF(M113&gt;0,"test results statistically significant, minority overrepresented in arrests"))))</f>
        <v>not eligible for chi-square testing</v>
      </c>
    </row>
    <row r="114" spans="1:19" x14ac:dyDescent="0.2">
      <c r="A114" s="6" t="s">
        <v>137</v>
      </c>
      <c r="B114" s="7" t="s">
        <v>138</v>
      </c>
      <c r="C114" s="8">
        <v>5536</v>
      </c>
      <c r="D114" s="3">
        <v>6</v>
      </c>
      <c r="E114" s="3">
        <v>5530</v>
      </c>
      <c r="F114" s="3">
        <v>40</v>
      </c>
      <c r="G114" s="3">
        <v>0</v>
      </c>
      <c r="H114" s="3">
        <v>40</v>
      </c>
      <c r="I114" s="9">
        <f>(C114/SUM(C114,F114))*SUM(D114,G114)</f>
        <v>5.956958393113343</v>
      </c>
      <c r="J114" s="9">
        <f>(C114/SUM(C114,F114))*SUM(E114,H114)</f>
        <v>5530.0430416068866</v>
      </c>
      <c r="K114" s="9">
        <f>(F114/SUM(C114,F114))*SUM(D114,G114)</f>
        <v>4.3041606886657105E-2</v>
      </c>
      <c r="L114" s="9">
        <f>(F114/SUM(C114,F114))*SUM(E114,H114)</f>
        <v>39.956958393113339</v>
      </c>
      <c r="M114" s="9">
        <f>G114-K114</f>
        <v>-4.3041606886657105E-2</v>
      </c>
      <c r="N114" s="10">
        <f>100*(M114/K114)</f>
        <v>-100</v>
      </c>
      <c r="O114" s="4" t="str">
        <f>IF(AND(I114&gt;=5,J114&gt;=5,K114&gt;=5,L114&gt;=5),"eligible for chi-square test","not eligible for chi-square test")</f>
        <v>not eligible for chi-square test</v>
      </c>
      <c r="S114" s="6" t="str">
        <f>IF(O114="not eligible for chi-square test","not eligible for chi-square testing",IF(Q114&gt;=0.01,"test results not statistically significant",IF(M114&lt;=0,"test results statistically significant, minority NOT overrepresented in arrests",IF(M114&gt;0,"test results statistically significant, minority overrepresented in arrests"))))</f>
        <v>not eligible for chi-square testing</v>
      </c>
    </row>
    <row r="115" spans="1:19" x14ac:dyDescent="0.2">
      <c r="A115" s="6" t="s">
        <v>485</v>
      </c>
      <c r="B115" s="7" t="s">
        <v>486</v>
      </c>
      <c r="C115" s="8">
        <v>11</v>
      </c>
      <c r="D115" s="3">
        <v>0</v>
      </c>
      <c r="E115" s="3">
        <v>11</v>
      </c>
      <c r="F115" s="3">
        <v>0</v>
      </c>
      <c r="G115" s="3">
        <v>0</v>
      </c>
      <c r="H115" s="3">
        <v>0</v>
      </c>
      <c r="I115" s="9">
        <f>(C115/SUM(C115,F115))*SUM(D115,G115)</f>
        <v>0</v>
      </c>
      <c r="J115" s="9">
        <f>(C115/SUM(C115,F115))*SUM(E115,H115)</f>
        <v>11</v>
      </c>
      <c r="K115" s="9">
        <f>(F115/SUM(C115,F115))*SUM(D115,G115)</f>
        <v>0</v>
      </c>
      <c r="L115" s="9">
        <f>(F115/SUM(C115,F115))*SUM(E115,H115)</f>
        <v>0</v>
      </c>
      <c r="M115" s="9">
        <f>G115-K115</f>
        <v>0</v>
      </c>
      <c r="N115" s="10" t="e">
        <f>100*(M115/K115)</f>
        <v>#DIV/0!</v>
      </c>
      <c r="O115" s="4" t="str">
        <f>IF(AND(I115&gt;=5,J115&gt;=5,K115&gt;=5,L115&gt;=5),"eligible for chi-square test","not eligible for chi-square test")</f>
        <v>not eligible for chi-square test</v>
      </c>
      <c r="S115" s="6" t="str">
        <f>IF(O115="not eligible for chi-square test","not eligible for chi-square testing",IF(Q115&gt;=0.01,"test results not statistically significant",IF(M115&lt;=0,"test results statistically significant, minority NOT overrepresented in arrests",IF(M115&gt;0,"test results statistically significant, minority overrepresented in arrests"))))</f>
        <v>not eligible for chi-square testing</v>
      </c>
    </row>
    <row r="116" spans="1:19" x14ac:dyDescent="0.2">
      <c r="A116" s="6" t="s">
        <v>481</v>
      </c>
      <c r="B116" s="7" t="s">
        <v>482</v>
      </c>
      <c r="C116" s="8">
        <v>1615</v>
      </c>
      <c r="D116" s="3">
        <v>45</v>
      </c>
      <c r="E116" s="3">
        <v>1570</v>
      </c>
      <c r="F116" s="3">
        <v>28</v>
      </c>
      <c r="G116" s="3">
        <v>0</v>
      </c>
      <c r="H116" s="3">
        <v>28</v>
      </c>
      <c r="I116" s="9">
        <f>(C116/SUM(C116,F116))*SUM(D116,G116)</f>
        <v>44.233110164333539</v>
      </c>
      <c r="J116" s="9">
        <f>(C116/SUM(C116,F116))*SUM(E116,H116)</f>
        <v>1570.7668898356665</v>
      </c>
      <c r="K116" s="9">
        <f>(F116/SUM(C116,F116))*SUM(D116,G116)</f>
        <v>0.76688983566646374</v>
      </c>
      <c r="L116" s="9">
        <f>(F116/SUM(C116,F116))*SUM(E116,H116)</f>
        <v>27.233110164333535</v>
      </c>
      <c r="M116" s="9">
        <f>G116-K116</f>
        <v>-0.76688983566646374</v>
      </c>
      <c r="N116" s="10">
        <f>100*(M116/K116)</f>
        <v>-100</v>
      </c>
      <c r="O116" s="4" t="str">
        <f>IF(AND(I116&gt;=5,J116&gt;=5,K116&gt;=5,L116&gt;=5),"eligible for chi-square test","not eligible for chi-square test")</f>
        <v>not eligible for chi-square test</v>
      </c>
      <c r="S116" s="6" t="str">
        <f>IF(O116="not eligible for chi-square test","not eligible for chi-square testing",IF(Q116&gt;=0.01,"test results not statistically significant",IF(M116&lt;=0,"test results statistically significant, minority NOT overrepresented in arrests",IF(M116&gt;0,"test results statistically significant, minority overrepresented in arrests"))))</f>
        <v>not eligible for chi-square testing</v>
      </c>
    </row>
    <row r="117" spans="1:19" x14ac:dyDescent="0.2">
      <c r="A117" s="6" t="s">
        <v>415</v>
      </c>
      <c r="B117" s="7" t="s">
        <v>416</v>
      </c>
      <c r="C117" s="8">
        <v>3714</v>
      </c>
      <c r="D117" s="3">
        <v>42</v>
      </c>
      <c r="E117" s="3">
        <v>3672</v>
      </c>
      <c r="F117" s="3">
        <v>103</v>
      </c>
      <c r="G117" s="3">
        <v>0</v>
      </c>
      <c r="H117" s="3">
        <v>103</v>
      </c>
      <c r="I117" s="9">
        <f>(C117/SUM(C117,F117))*SUM(D117,G117)</f>
        <v>40.866649200943151</v>
      </c>
      <c r="J117" s="9">
        <f>(C117/SUM(C117,F117))*SUM(E117,H117)</f>
        <v>3673.1333507990571</v>
      </c>
      <c r="K117" s="9">
        <f>(F117/SUM(C117,F117))*SUM(D117,G117)</f>
        <v>1.133350799056851</v>
      </c>
      <c r="L117" s="9">
        <f>(F117/SUM(C117,F117))*SUM(E117,H117)</f>
        <v>101.86664920094316</v>
      </c>
      <c r="M117" s="9">
        <f>G117-K117</f>
        <v>-1.133350799056851</v>
      </c>
      <c r="N117" s="10">
        <f>100*(M117/K117)</f>
        <v>-100</v>
      </c>
      <c r="O117" s="4" t="str">
        <f>IF(AND(I117&gt;=5,J117&gt;=5,K117&gt;=5,L117&gt;=5),"eligible for chi-square test","not eligible for chi-square test")</f>
        <v>not eligible for chi-square test</v>
      </c>
      <c r="S117" s="6" t="str">
        <f>IF(O117="not eligible for chi-square test","not eligible for chi-square testing",IF(Q117&gt;=0.01,"test results not statistically significant",IF(M117&lt;=0,"test results statistically significant, minority NOT overrepresented in arrests",IF(M117&gt;0,"test results statistically significant, minority overrepresented in arrests"))))</f>
        <v>not eligible for chi-square testing</v>
      </c>
    </row>
    <row r="118" spans="1:19" x14ac:dyDescent="0.2">
      <c r="A118" s="6" t="s">
        <v>487</v>
      </c>
      <c r="B118" s="7" t="s">
        <v>488</v>
      </c>
      <c r="C118" s="8">
        <v>1092</v>
      </c>
      <c r="D118" s="3">
        <v>22</v>
      </c>
      <c r="E118" s="3">
        <v>1070</v>
      </c>
      <c r="F118" s="3">
        <v>0</v>
      </c>
      <c r="G118" s="3">
        <v>0</v>
      </c>
      <c r="H118" s="3">
        <v>0</v>
      </c>
      <c r="I118" s="9">
        <f>(C118/SUM(C118,F118))*SUM(D118,G118)</f>
        <v>22</v>
      </c>
      <c r="J118" s="9">
        <f>(C118/SUM(C118,F118))*SUM(E118,H118)</f>
        <v>1070</v>
      </c>
      <c r="K118" s="9">
        <f>(F118/SUM(C118,F118))*SUM(D118,G118)</f>
        <v>0</v>
      </c>
      <c r="L118" s="9">
        <f>(F118/SUM(C118,F118))*SUM(E118,H118)</f>
        <v>0</v>
      </c>
      <c r="M118" s="9">
        <f>G118-K118</f>
        <v>0</v>
      </c>
      <c r="N118" s="10" t="e">
        <f>100*(M118/K118)</f>
        <v>#DIV/0!</v>
      </c>
      <c r="O118" s="4" t="str">
        <f>IF(AND(I118&gt;=5,J118&gt;=5,K118&gt;=5,L118&gt;=5),"eligible for chi-square test","not eligible for chi-square test")</f>
        <v>not eligible for chi-square test</v>
      </c>
      <c r="S118" s="6" t="str">
        <f>IF(O118="not eligible for chi-square test","not eligible for chi-square testing",IF(Q118&gt;=0.01,"test results not statistically significant",IF(M118&lt;=0,"test results statistically significant, minority NOT overrepresented in arrests",IF(M118&gt;0,"test results statistically significant, minority overrepresented in arrests"))))</f>
        <v>not eligible for chi-square testing</v>
      </c>
    </row>
    <row r="119" spans="1:19" x14ac:dyDescent="0.2">
      <c r="A119" s="6" t="s">
        <v>367</v>
      </c>
      <c r="B119" s="7" t="s">
        <v>368</v>
      </c>
      <c r="C119" s="8">
        <v>299</v>
      </c>
      <c r="D119" s="3">
        <v>4</v>
      </c>
      <c r="E119" s="3">
        <v>295</v>
      </c>
      <c r="F119" s="3">
        <v>0</v>
      </c>
      <c r="G119" s="3">
        <v>0</v>
      </c>
      <c r="H119" s="3">
        <v>0</v>
      </c>
      <c r="I119" s="9">
        <f>(C119/SUM(C119,F119))*SUM(D119,G119)</f>
        <v>4</v>
      </c>
      <c r="J119" s="9">
        <f>(C119/SUM(C119,F119))*SUM(E119,H119)</f>
        <v>295</v>
      </c>
      <c r="K119" s="9">
        <f>(F119/SUM(C119,F119))*SUM(D119,G119)</f>
        <v>0</v>
      </c>
      <c r="L119" s="9">
        <f>(F119/SUM(C119,F119))*SUM(E119,H119)</f>
        <v>0</v>
      </c>
      <c r="M119" s="9">
        <f>G119-K119</f>
        <v>0</v>
      </c>
      <c r="N119" s="10" t="e">
        <f>100*(M119/K119)</f>
        <v>#DIV/0!</v>
      </c>
      <c r="O119" s="4" t="str">
        <f>IF(AND(I119&gt;=5,J119&gt;=5,K119&gt;=5,L119&gt;=5),"eligible for chi-square test","not eligible for chi-square test")</f>
        <v>not eligible for chi-square test</v>
      </c>
      <c r="S119" s="6" t="str">
        <f>IF(O119="not eligible for chi-square test","not eligible for chi-square testing",IF(Q119&gt;=0.01,"test results not statistically significant",IF(M119&lt;=0,"test results statistically significant, minority NOT overrepresented in arrests",IF(M119&gt;0,"test results statistically significant, minority overrepresented in arrests"))))</f>
        <v>not eligible for chi-square testing</v>
      </c>
    </row>
    <row r="120" spans="1:19" x14ac:dyDescent="0.2">
      <c r="A120" s="6" t="s">
        <v>115</v>
      </c>
      <c r="B120" s="7" t="s">
        <v>116</v>
      </c>
      <c r="C120" s="8">
        <v>1177</v>
      </c>
      <c r="D120" s="3">
        <v>0</v>
      </c>
      <c r="E120" s="3">
        <v>1177</v>
      </c>
      <c r="F120" s="3">
        <v>237</v>
      </c>
      <c r="G120" s="3">
        <v>0</v>
      </c>
      <c r="H120" s="3">
        <v>237</v>
      </c>
      <c r="I120" s="9">
        <f>(C120/SUM(C120,F120))*SUM(D120,G120)</f>
        <v>0</v>
      </c>
      <c r="J120" s="9">
        <f>(C120/SUM(C120,F120))*SUM(E120,H120)</f>
        <v>1177</v>
      </c>
      <c r="K120" s="9">
        <f>(F120/SUM(C120,F120))*SUM(D120,G120)</f>
        <v>0</v>
      </c>
      <c r="L120" s="9">
        <f>(F120/SUM(C120,F120))*SUM(E120,H120)</f>
        <v>236.99999999999997</v>
      </c>
      <c r="M120" s="9">
        <f>G120-K120</f>
        <v>0</v>
      </c>
      <c r="N120" s="10" t="e">
        <f>100*(M120/K120)</f>
        <v>#DIV/0!</v>
      </c>
      <c r="O120" s="4" t="str">
        <f>IF(AND(I120&gt;=5,J120&gt;=5,K120&gt;=5,L120&gt;=5),"eligible for chi-square test","not eligible for chi-square test")</f>
        <v>not eligible for chi-square test</v>
      </c>
      <c r="S120" s="6" t="str">
        <f>IF(O120="not eligible for chi-square test","not eligible for chi-square testing",IF(Q120&gt;=0.01,"test results not statistically significant",IF(M120&lt;=0,"test results statistically significant, minority NOT overrepresented in arrests",IF(M120&gt;0,"test results statistically significant, minority overrepresented in arrests"))))</f>
        <v>not eligible for chi-square testing</v>
      </c>
    </row>
    <row r="121" spans="1:19" x14ac:dyDescent="0.2">
      <c r="A121" s="6" t="s">
        <v>143</v>
      </c>
      <c r="B121" s="7" t="s">
        <v>144</v>
      </c>
      <c r="C121" s="8">
        <v>533</v>
      </c>
      <c r="D121" s="3">
        <v>4</v>
      </c>
      <c r="E121" s="3">
        <v>529</v>
      </c>
      <c r="F121" s="3">
        <v>11</v>
      </c>
      <c r="G121" s="3">
        <v>0</v>
      </c>
      <c r="H121" s="3">
        <v>11</v>
      </c>
      <c r="I121" s="9">
        <f>(C121/SUM(C121,F121))*SUM(D121,G121)</f>
        <v>3.9191176470588234</v>
      </c>
      <c r="J121" s="9">
        <f>(C121/SUM(C121,F121))*SUM(E121,H121)</f>
        <v>529.0808823529411</v>
      </c>
      <c r="K121" s="9">
        <f>(F121/SUM(C121,F121))*SUM(D121,G121)</f>
        <v>8.0882352941176475E-2</v>
      </c>
      <c r="L121" s="9">
        <f>(F121/SUM(C121,F121))*SUM(E121,H121)</f>
        <v>10.919117647058824</v>
      </c>
      <c r="M121" s="9">
        <f>G121-K121</f>
        <v>-8.0882352941176475E-2</v>
      </c>
      <c r="N121" s="10">
        <f>100*(M121/K121)</f>
        <v>-100</v>
      </c>
      <c r="O121" s="4" t="str">
        <f>IF(AND(I121&gt;=5,J121&gt;=5,K121&gt;=5,L121&gt;=5),"eligible for chi-square test","not eligible for chi-square test")</f>
        <v>not eligible for chi-square test</v>
      </c>
      <c r="S121" s="6" t="str">
        <f>IF(O121="not eligible for chi-square test","not eligible for chi-square testing",IF(Q121&gt;=0.01,"test results not statistically significant",IF(M121&lt;=0,"test results statistically significant, minority NOT overrepresented in arrests",IF(M121&gt;0,"test results statistically significant, minority overrepresented in arrests"))))</f>
        <v>not eligible for chi-square testing</v>
      </c>
    </row>
    <row r="122" spans="1:19" x14ac:dyDescent="0.2">
      <c r="A122" s="6" t="s">
        <v>423</v>
      </c>
      <c r="B122" s="7" t="s">
        <v>424</v>
      </c>
      <c r="C122" s="8">
        <v>340</v>
      </c>
      <c r="D122" s="3">
        <v>16</v>
      </c>
      <c r="E122" s="3">
        <v>324</v>
      </c>
      <c r="F122" s="3">
        <v>1</v>
      </c>
      <c r="G122" s="3">
        <v>0</v>
      </c>
      <c r="H122" s="3">
        <v>1</v>
      </c>
      <c r="I122" s="9">
        <f>(C122/SUM(C122,F122))*SUM(D122,G122)</f>
        <v>15.953079178885631</v>
      </c>
      <c r="J122" s="9">
        <f>(C122/SUM(C122,F122))*SUM(E122,H122)</f>
        <v>324.04692082111438</v>
      </c>
      <c r="K122" s="9">
        <f>(F122/SUM(C122,F122))*SUM(D122,G122)</f>
        <v>4.6920821114369501E-2</v>
      </c>
      <c r="L122" s="9">
        <f>(F122/SUM(C122,F122))*SUM(E122,H122)</f>
        <v>0.95307917888563054</v>
      </c>
      <c r="M122" s="9">
        <f>G122-K122</f>
        <v>-4.6920821114369501E-2</v>
      </c>
      <c r="N122" s="10">
        <f>100*(M122/K122)</f>
        <v>-100</v>
      </c>
      <c r="O122" s="4" t="str">
        <f>IF(AND(I122&gt;=5,J122&gt;=5,K122&gt;=5,L122&gt;=5),"eligible for chi-square test","not eligible for chi-square test")</f>
        <v>not eligible for chi-square test</v>
      </c>
      <c r="S122" s="6" t="str">
        <f>IF(O122="not eligible for chi-square test","not eligible for chi-square testing",IF(Q122&gt;=0.01,"test results not statistically significant",IF(M122&lt;=0,"test results statistically significant, minority NOT overrepresented in arrests",IF(M122&gt;0,"test results statistically significant, minority overrepresented in arrests"))))</f>
        <v>not eligible for chi-square testing</v>
      </c>
    </row>
    <row r="123" spans="1:19" x14ac:dyDescent="0.2">
      <c r="A123" s="6" t="s">
        <v>151</v>
      </c>
      <c r="B123" s="7" t="s">
        <v>152</v>
      </c>
      <c r="C123" s="8">
        <v>1915</v>
      </c>
      <c r="D123" s="3">
        <v>91</v>
      </c>
      <c r="E123" s="3">
        <v>1824</v>
      </c>
      <c r="F123" s="3">
        <v>4</v>
      </c>
      <c r="G123" s="3">
        <v>0</v>
      </c>
      <c r="H123" s="3">
        <v>4</v>
      </c>
      <c r="I123" s="9">
        <f>(C123/SUM(C123,F123))*SUM(D123,G123)</f>
        <v>90.810317873892643</v>
      </c>
      <c r="J123" s="9">
        <f>(C123/SUM(C123,F123))*SUM(E123,H123)</f>
        <v>1824.1896821261073</v>
      </c>
      <c r="K123" s="9">
        <f>(F123/SUM(C123,F123))*SUM(D123,G123)</f>
        <v>0.18968212610734755</v>
      </c>
      <c r="L123" s="9">
        <f>(F123/SUM(C123,F123))*SUM(E123,H123)</f>
        <v>3.810317873892652</v>
      </c>
      <c r="M123" s="9">
        <f>G123-K123</f>
        <v>-0.18968212610734755</v>
      </c>
      <c r="N123" s="10">
        <f>100*(M123/K123)</f>
        <v>-100</v>
      </c>
      <c r="O123" s="4" t="str">
        <f>IF(AND(I123&gt;=5,J123&gt;=5,K123&gt;=5,L123&gt;=5),"eligible for chi-square test","not eligible for chi-square test")</f>
        <v>not eligible for chi-square test</v>
      </c>
      <c r="S123" s="6" t="str">
        <f>IF(O123="not eligible for chi-square test","not eligible for chi-square testing",IF(Q123&gt;=0.01,"test results not statistically significant",IF(M123&lt;=0,"test results statistically significant, minority NOT overrepresented in arrests",IF(M123&gt;0,"test results statistically significant, minority overrepresented in arrests"))))</f>
        <v>not eligible for chi-square testing</v>
      </c>
    </row>
    <row r="124" spans="1:19" x14ac:dyDescent="0.2">
      <c r="A124" s="6" t="s">
        <v>153</v>
      </c>
      <c r="B124" s="7" t="s">
        <v>154</v>
      </c>
      <c r="C124" s="8">
        <v>4221</v>
      </c>
      <c r="D124" s="3">
        <v>37</v>
      </c>
      <c r="E124" s="3">
        <v>4184</v>
      </c>
      <c r="F124" s="3">
        <v>127</v>
      </c>
      <c r="G124" s="3">
        <v>2</v>
      </c>
      <c r="H124" s="3">
        <v>125</v>
      </c>
      <c r="I124" s="9">
        <f>(C124/SUM(C124,F124))*SUM(D124,G124)</f>
        <v>37.860855565777371</v>
      </c>
      <c r="J124" s="9">
        <f>(C124/SUM(C124,F124))*SUM(E124,H124)</f>
        <v>4183.1391444342225</v>
      </c>
      <c r="K124" s="9">
        <f>(F124/SUM(C124,F124))*SUM(D124,G124)</f>
        <v>1.1391444342226311</v>
      </c>
      <c r="L124" s="9">
        <f>(F124/SUM(C124,F124))*SUM(E124,H124)</f>
        <v>125.86085556577736</v>
      </c>
      <c r="M124" s="9">
        <f>G124-K124</f>
        <v>0.86085556577736888</v>
      </c>
      <c r="N124" s="10">
        <f>100*(M124/K124)</f>
        <v>75.570361397133041</v>
      </c>
      <c r="O124" s="4" t="str">
        <f>IF(AND(I124&gt;=5,J124&gt;=5,K124&gt;=5,L124&gt;=5),"eligible for chi-square test","not eligible for chi-square test")</f>
        <v>not eligible for chi-square test</v>
      </c>
      <c r="S124" s="6" t="str">
        <f>IF(O124="not eligible for chi-square test","not eligible for chi-square testing",IF(Q124&gt;=0.01,"test results not statistically significant",IF(M124&lt;=0,"test results statistically significant, minority NOT overrepresented in arrests",IF(M124&gt;0,"test results statistically significant, minority overrepresented in arrests"))))</f>
        <v>not eligible for chi-square testing</v>
      </c>
    </row>
    <row r="125" spans="1:19" x14ac:dyDescent="0.2">
      <c r="A125" s="6" t="s">
        <v>277</v>
      </c>
      <c r="B125" s="7" t="s">
        <v>278</v>
      </c>
      <c r="C125" s="8">
        <v>1324</v>
      </c>
      <c r="D125" s="3">
        <v>3</v>
      </c>
      <c r="E125" s="3">
        <v>1321</v>
      </c>
      <c r="F125" s="3">
        <v>56</v>
      </c>
      <c r="G125" s="3">
        <v>0</v>
      </c>
      <c r="H125" s="3">
        <v>56</v>
      </c>
      <c r="I125" s="9">
        <f>(C125/SUM(C125,F125))*SUM(D125,G125)</f>
        <v>2.8782608695652172</v>
      </c>
      <c r="J125" s="9">
        <f>(C125/SUM(C125,F125))*SUM(E125,H125)</f>
        <v>1321.1217391304347</v>
      </c>
      <c r="K125" s="9">
        <f>(F125/SUM(C125,F125))*SUM(D125,G125)</f>
        <v>0.1217391304347826</v>
      </c>
      <c r="L125" s="9">
        <f>(F125/SUM(C125,F125))*SUM(E125,H125)</f>
        <v>55.87826086956521</v>
      </c>
      <c r="M125" s="9">
        <f>G125-K125</f>
        <v>-0.1217391304347826</v>
      </c>
      <c r="N125" s="10">
        <f>100*(M125/K125)</f>
        <v>-100</v>
      </c>
      <c r="O125" s="4" t="str">
        <f>IF(AND(I125&gt;=5,J125&gt;=5,K125&gt;=5,L125&gt;=5),"eligible for chi-square test","not eligible for chi-square test")</f>
        <v>not eligible for chi-square test</v>
      </c>
      <c r="S125" s="6" t="str">
        <f>IF(O125="not eligible for chi-square test","not eligible for chi-square testing",IF(Q125&gt;=0.01,"test results not statistically significant",IF(M125&lt;=0,"test results statistically significant, minority NOT overrepresented in arrests",IF(M125&gt;0,"test results statistically significant, minority overrepresented in arrests"))))</f>
        <v>not eligible for chi-square testing</v>
      </c>
    </row>
    <row r="126" spans="1:19" x14ac:dyDescent="0.2">
      <c r="A126" s="6" t="s">
        <v>155</v>
      </c>
      <c r="B126" s="7" t="s">
        <v>156</v>
      </c>
      <c r="C126" s="8">
        <v>192</v>
      </c>
      <c r="D126" s="3">
        <v>0</v>
      </c>
      <c r="E126" s="3">
        <v>192</v>
      </c>
      <c r="F126" s="3">
        <v>1</v>
      </c>
      <c r="G126" s="3">
        <v>0</v>
      </c>
      <c r="H126" s="3">
        <v>1</v>
      </c>
      <c r="I126" s="9">
        <f>(C126/SUM(C126,F126))*SUM(D126,G126)</f>
        <v>0</v>
      </c>
      <c r="J126" s="9">
        <f>(C126/SUM(C126,F126))*SUM(E126,H126)</f>
        <v>192</v>
      </c>
      <c r="K126" s="9">
        <f>(F126/SUM(C126,F126))*SUM(D126,G126)</f>
        <v>0</v>
      </c>
      <c r="L126" s="9">
        <f>(F126/SUM(C126,F126))*SUM(E126,H126)</f>
        <v>1</v>
      </c>
      <c r="M126" s="9">
        <f>G126-K126</f>
        <v>0</v>
      </c>
      <c r="N126" s="10" t="e">
        <f>100*(M126/K126)</f>
        <v>#DIV/0!</v>
      </c>
      <c r="O126" s="4" t="str">
        <f>IF(AND(I126&gt;=5,J126&gt;=5,K126&gt;=5,L126&gt;=5),"eligible for chi-square test","not eligible for chi-square test")</f>
        <v>not eligible for chi-square test</v>
      </c>
      <c r="S126" s="6" t="str">
        <f>IF(O126="not eligible for chi-square test","not eligible for chi-square testing",IF(Q126&gt;=0.01,"test results not statistically significant",IF(M126&lt;=0,"test results statistically significant, minority NOT overrepresented in arrests",IF(M126&gt;0,"test results statistically significant, minority overrepresented in arrests"))))</f>
        <v>not eligible for chi-square testing</v>
      </c>
    </row>
    <row r="127" spans="1:19" x14ac:dyDescent="0.2">
      <c r="A127" s="6" t="s">
        <v>159</v>
      </c>
      <c r="B127" s="7" t="s">
        <v>160</v>
      </c>
      <c r="C127" s="8">
        <v>2656</v>
      </c>
      <c r="D127" s="3">
        <v>9</v>
      </c>
      <c r="E127" s="3">
        <v>2647</v>
      </c>
      <c r="F127" s="3">
        <v>123</v>
      </c>
      <c r="G127" s="3">
        <v>0</v>
      </c>
      <c r="H127" s="3">
        <v>123</v>
      </c>
      <c r="I127" s="9">
        <f>(C127/SUM(C127,F127))*SUM(D127,G127)</f>
        <v>8.6016552716804604</v>
      </c>
      <c r="J127" s="9">
        <f>(C127/SUM(C127,F127))*SUM(E127,H127)</f>
        <v>2647.3983447283194</v>
      </c>
      <c r="K127" s="9">
        <f>(F127/SUM(C127,F127))*SUM(D127,G127)</f>
        <v>0.39834472831953943</v>
      </c>
      <c r="L127" s="9">
        <f>(F127/SUM(C127,F127))*SUM(E127,H127)</f>
        <v>122.60165527168046</v>
      </c>
      <c r="M127" s="9">
        <f>G127-K127</f>
        <v>-0.39834472831953943</v>
      </c>
      <c r="N127" s="10">
        <f>100*(M127/K127)</f>
        <v>-100</v>
      </c>
      <c r="O127" s="4" t="str">
        <f>IF(AND(I127&gt;=5,J127&gt;=5,K127&gt;=5,L127&gt;=5),"eligible for chi-square test","not eligible for chi-square test")</f>
        <v>not eligible for chi-square test</v>
      </c>
      <c r="S127" s="6" t="str">
        <f>IF(O127="not eligible for chi-square test","not eligible for chi-square testing",IF(Q127&gt;=0.01,"test results not statistically significant",IF(M127&lt;=0,"test results statistically significant, minority NOT overrepresented in arrests",IF(M127&gt;0,"test results statistically significant, minority overrepresented in arrests"))))</f>
        <v>not eligible for chi-square testing</v>
      </c>
    </row>
    <row r="128" spans="1:19" x14ac:dyDescent="0.2">
      <c r="A128" s="6" t="s">
        <v>161</v>
      </c>
      <c r="B128" s="7" t="s">
        <v>162</v>
      </c>
      <c r="C128" s="8">
        <v>3324</v>
      </c>
      <c r="D128" s="3">
        <v>1</v>
      </c>
      <c r="E128" s="3">
        <v>3323</v>
      </c>
      <c r="F128" s="3">
        <v>115</v>
      </c>
      <c r="G128" s="3">
        <v>0</v>
      </c>
      <c r="H128" s="3">
        <v>115</v>
      </c>
      <c r="I128" s="9">
        <f>(C128/SUM(C128,F128))*SUM(D128,G128)</f>
        <v>0.96656004652515271</v>
      </c>
      <c r="J128" s="9">
        <f>(C128/SUM(C128,F128))*SUM(E128,H128)</f>
        <v>3323.033439953475</v>
      </c>
      <c r="K128" s="9">
        <f>(F128/SUM(C128,F128))*SUM(D128,G128)</f>
        <v>3.3439953474847336E-2</v>
      </c>
      <c r="L128" s="9">
        <f>(F128/SUM(C128,F128))*SUM(E128,H128)</f>
        <v>114.96656004652515</v>
      </c>
      <c r="M128" s="9">
        <f>G128-K128</f>
        <v>-3.3439953474847336E-2</v>
      </c>
      <c r="N128" s="10">
        <f>100*(M128/K128)</f>
        <v>-100</v>
      </c>
      <c r="O128" s="4" t="str">
        <f>IF(AND(I128&gt;=5,J128&gt;=5,K128&gt;=5,L128&gt;=5),"eligible for chi-square test","not eligible for chi-square test")</f>
        <v>not eligible for chi-square test</v>
      </c>
      <c r="S128" s="6" t="str">
        <f>IF(O128="not eligible for chi-square test","not eligible for chi-square testing",IF(Q128&gt;=0.01,"test results not statistically significant",IF(M128&lt;=0,"test results statistically significant, minority NOT overrepresented in arrests",IF(M128&gt;0,"test results statistically significant, minority overrepresented in arrests"))))</f>
        <v>not eligible for chi-square testing</v>
      </c>
    </row>
    <row r="129" spans="1:19" x14ac:dyDescent="0.2">
      <c r="A129" s="6" t="s">
        <v>293</v>
      </c>
      <c r="B129" s="7" t="s">
        <v>294</v>
      </c>
      <c r="C129" s="8">
        <v>153</v>
      </c>
      <c r="D129" s="3">
        <v>0</v>
      </c>
      <c r="E129" s="3">
        <v>153</v>
      </c>
      <c r="F129" s="3">
        <v>0</v>
      </c>
      <c r="G129" s="3">
        <v>0</v>
      </c>
      <c r="H129" s="3">
        <v>0</v>
      </c>
      <c r="I129" s="9">
        <f>(C129/SUM(C129,F129))*SUM(D129,G129)</f>
        <v>0</v>
      </c>
      <c r="J129" s="9">
        <f>(C129/SUM(C129,F129))*SUM(E129,H129)</f>
        <v>153</v>
      </c>
      <c r="K129" s="9">
        <f>(F129/SUM(C129,F129))*SUM(D129,G129)</f>
        <v>0</v>
      </c>
      <c r="L129" s="9">
        <f>(F129/SUM(C129,F129))*SUM(E129,H129)</f>
        <v>0</v>
      </c>
      <c r="M129" s="9">
        <f>G129-K129</f>
        <v>0</v>
      </c>
      <c r="N129" s="10" t="e">
        <f>100*(M129/K129)</f>
        <v>#DIV/0!</v>
      </c>
      <c r="O129" s="4" t="str">
        <f>IF(AND(I129&gt;=5,J129&gt;=5,K129&gt;=5,L129&gt;=5),"eligible for chi-square test","not eligible for chi-square test")</f>
        <v>not eligible for chi-square test</v>
      </c>
      <c r="S129" s="6" t="str">
        <f>IF(O129="not eligible for chi-square test","not eligible for chi-square testing",IF(Q129&gt;=0.01,"test results not statistically significant",IF(M129&lt;=0,"test results statistically significant, minority NOT overrepresented in arrests",IF(M129&gt;0,"test results statistically significant, minority overrepresented in arrests"))))</f>
        <v>not eligible for chi-square testing</v>
      </c>
    </row>
    <row r="130" spans="1:19" x14ac:dyDescent="0.2">
      <c r="A130" s="6" t="s">
        <v>355</v>
      </c>
      <c r="B130" s="7" t="s">
        <v>356</v>
      </c>
      <c r="C130" s="8">
        <v>594</v>
      </c>
      <c r="D130" s="3">
        <v>1</v>
      </c>
      <c r="E130" s="3">
        <v>593</v>
      </c>
      <c r="F130" s="3">
        <v>6</v>
      </c>
      <c r="G130" s="3">
        <v>0</v>
      </c>
      <c r="H130" s="3">
        <v>6</v>
      </c>
      <c r="I130" s="9">
        <f>(C130/SUM(C130,F130))*SUM(D130,G130)</f>
        <v>0.99</v>
      </c>
      <c r="J130" s="9">
        <f>(C130/SUM(C130,F130))*SUM(E130,H130)</f>
        <v>593.01</v>
      </c>
      <c r="K130" s="9">
        <f>(F130/SUM(C130,F130))*SUM(D130,G130)</f>
        <v>0.01</v>
      </c>
      <c r="L130" s="9">
        <f>(F130/SUM(C130,F130))*SUM(E130,H130)</f>
        <v>5.99</v>
      </c>
      <c r="M130" s="9">
        <f>G130-K130</f>
        <v>-0.01</v>
      </c>
      <c r="N130" s="10">
        <f>100*(M130/K130)</f>
        <v>-100</v>
      </c>
      <c r="O130" s="4" t="str">
        <f>IF(AND(I130&gt;=5,J130&gt;=5,K130&gt;=5,L130&gt;=5),"eligible for chi-square test","not eligible for chi-square test")</f>
        <v>not eligible for chi-square test</v>
      </c>
      <c r="S130" s="6" t="str">
        <f>IF(O130="not eligible for chi-square test","not eligible for chi-square testing",IF(Q130&gt;=0.01,"test results not statistically significant",IF(M130&lt;=0,"test results statistically significant, minority NOT overrepresented in arrests",IF(M130&gt;0,"test results statistically significant, minority overrepresented in arrests"))))</f>
        <v>not eligible for chi-square testing</v>
      </c>
    </row>
    <row r="131" spans="1:19" x14ac:dyDescent="0.2">
      <c r="A131" s="6" t="s">
        <v>55</v>
      </c>
      <c r="B131" s="7" t="s">
        <v>56</v>
      </c>
      <c r="C131" s="8">
        <v>438</v>
      </c>
      <c r="D131" s="3">
        <v>2</v>
      </c>
      <c r="E131" s="3">
        <v>436</v>
      </c>
      <c r="F131" s="3">
        <v>1</v>
      </c>
      <c r="G131" s="3">
        <v>0</v>
      </c>
      <c r="H131" s="3">
        <v>1</v>
      </c>
      <c r="I131" s="9">
        <f>(C131/SUM(C131,F131))*SUM(D131,G131)</f>
        <v>1.9954441913439636</v>
      </c>
      <c r="J131" s="9">
        <f>(C131/SUM(C131,F131))*SUM(E131,H131)</f>
        <v>436.00455580865605</v>
      </c>
      <c r="K131" s="9">
        <f>(F131/SUM(C131,F131))*SUM(D131,G131)</f>
        <v>4.5558086560364463E-3</v>
      </c>
      <c r="L131" s="9">
        <f>(F131/SUM(C131,F131))*SUM(E131,H131)</f>
        <v>0.99544419134396356</v>
      </c>
      <c r="M131" s="9">
        <f>G131-K131</f>
        <v>-4.5558086560364463E-3</v>
      </c>
      <c r="N131" s="10">
        <f>100*(M131/K131)</f>
        <v>-100</v>
      </c>
      <c r="O131" s="4" t="str">
        <f>IF(AND(I131&gt;=5,J131&gt;=5,K131&gt;=5,L131&gt;=5),"eligible for chi-square test","not eligible for chi-square test")</f>
        <v>not eligible for chi-square test</v>
      </c>
      <c r="S131" s="6" t="str">
        <f>IF(O131="not eligible for chi-square test","not eligible for chi-square testing",IF(Q131&gt;=0.01,"test results not statistically significant",IF(M131&lt;=0,"test results statistically significant, minority NOT overrepresented in arrests",IF(M131&gt;0,"test results statistically significant, minority overrepresented in arrests"))))</f>
        <v>not eligible for chi-square testing</v>
      </c>
    </row>
    <row r="132" spans="1:19" x14ac:dyDescent="0.2">
      <c r="A132" s="6" t="s">
        <v>165</v>
      </c>
      <c r="B132" s="7" t="s">
        <v>166</v>
      </c>
      <c r="C132" s="8">
        <v>129</v>
      </c>
      <c r="D132" s="3">
        <v>1</v>
      </c>
      <c r="E132" s="3">
        <v>128</v>
      </c>
      <c r="F132" s="3">
        <v>7</v>
      </c>
      <c r="G132" s="3">
        <v>0</v>
      </c>
      <c r="H132" s="3">
        <v>7</v>
      </c>
      <c r="I132" s="9">
        <f>(C132/SUM(C132,F132))*SUM(D132,G132)</f>
        <v>0.94852941176470584</v>
      </c>
      <c r="J132" s="9">
        <f>(C132/SUM(C132,F132))*SUM(E132,H132)</f>
        <v>128.05147058823528</v>
      </c>
      <c r="K132" s="9">
        <f>(F132/SUM(C132,F132))*SUM(D132,G132)</f>
        <v>5.1470588235294115E-2</v>
      </c>
      <c r="L132" s="9">
        <f>(F132/SUM(C132,F132))*SUM(E132,H132)</f>
        <v>6.9485294117647056</v>
      </c>
      <c r="M132" s="9">
        <f>G132-K132</f>
        <v>-5.1470588235294115E-2</v>
      </c>
      <c r="N132" s="10">
        <f>100*(M132/K132)</f>
        <v>-100</v>
      </c>
      <c r="O132" s="4" t="str">
        <f>IF(AND(I132&gt;=5,J132&gt;=5,K132&gt;=5,L132&gt;=5),"eligible for chi-square test","not eligible for chi-square test")</f>
        <v>not eligible for chi-square test</v>
      </c>
      <c r="S132" s="6" t="str">
        <f>IF(O132="not eligible for chi-square test","not eligible for chi-square testing",IF(Q132&gt;=0.01,"test results not statistically significant",IF(M132&lt;=0,"test results statistically significant, minority NOT overrepresented in arrests",IF(M132&gt;0,"test results statistically significant, minority overrepresented in arrests"))))</f>
        <v>not eligible for chi-square testing</v>
      </c>
    </row>
    <row r="133" spans="1:19" x14ac:dyDescent="0.2">
      <c r="A133" s="6" t="s">
        <v>167</v>
      </c>
      <c r="B133" s="7" t="s">
        <v>168</v>
      </c>
      <c r="C133" s="8">
        <v>383</v>
      </c>
      <c r="D133" s="3">
        <v>1</v>
      </c>
      <c r="E133" s="3">
        <v>382</v>
      </c>
      <c r="F133" s="3">
        <v>4</v>
      </c>
      <c r="G133" s="3">
        <v>0</v>
      </c>
      <c r="H133" s="3">
        <v>4</v>
      </c>
      <c r="I133" s="9">
        <f>(C133/SUM(C133,F133))*SUM(D133,G133)</f>
        <v>0.98966408268733852</v>
      </c>
      <c r="J133" s="9">
        <f>(C133/SUM(C133,F133))*SUM(E133,H133)</f>
        <v>382.01033591731266</v>
      </c>
      <c r="K133" s="9">
        <f>(F133/SUM(C133,F133))*SUM(D133,G133)</f>
        <v>1.0335917312661499E-2</v>
      </c>
      <c r="L133" s="9">
        <f>(F133/SUM(C133,F133))*SUM(E133,H133)</f>
        <v>3.9896640826873386</v>
      </c>
      <c r="M133" s="9">
        <f>G133-K133</f>
        <v>-1.0335917312661499E-2</v>
      </c>
      <c r="N133" s="10">
        <f>100*(M133/K133)</f>
        <v>-100</v>
      </c>
      <c r="O133" s="4" t="str">
        <f>IF(AND(I133&gt;=5,J133&gt;=5,K133&gt;=5,L133&gt;=5),"eligible for chi-square test","not eligible for chi-square test")</f>
        <v>not eligible for chi-square test</v>
      </c>
      <c r="S133" s="6" t="str">
        <f>IF(O133="not eligible for chi-square test","not eligible for chi-square testing",IF(Q133&gt;=0.01,"test results not statistically significant",IF(M133&lt;=0,"test results statistically significant, minority NOT overrepresented in arrests",IF(M133&gt;0,"test results statistically significant, minority overrepresented in arrests"))))</f>
        <v>not eligible for chi-square testing</v>
      </c>
    </row>
    <row r="134" spans="1:19" x14ac:dyDescent="0.2">
      <c r="A134" s="6" t="s">
        <v>489</v>
      </c>
      <c r="B134" s="7" t="s">
        <v>490</v>
      </c>
      <c r="C134" s="8">
        <v>984</v>
      </c>
      <c r="D134" s="3">
        <v>15</v>
      </c>
      <c r="E134" s="3">
        <v>969</v>
      </c>
      <c r="F134" s="3">
        <v>33</v>
      </c>
      <c r="G134" s="3">
        <v>0</v>
      </c>
      <c r="H134" s="3">
        <v>33</v>
      </c>
      <c r="I134" s="9">
        <f>(C134/SUM(C134,F134))*SUM(D134,G134)</f>
        <v>14.513274336283185</v>
      </c>
      <c r="J134" s="9">
        <f>(C134/SUM(C134,F134))*SUM(E134,H134)</f>
        <v>969.48672566371681</v>
      </c>
      <c r="K134" s="9">
        <f>(F134/SUM(C134,F134))*SUM(D134,G134)</f>
        <v>0.48672566371681414</v>
      </c>
      <c r="L134" s="9">
        <f>(F134/SUM(C134,F134))*SUM(E134,H134)</f>
        <v>32.513274336283189</v>
      </c>
      <c r="M134" s="9">
        <f>G134-K134</f>
        <v>-0.48672566371681414</v>
      </c>
      <c r="N134" s="10">
        <f>100*(M134/K134)</f>
        <v>-100</v>
      </c>
      <c r="O134" s="4" t="str">
        <f>IF(AND(I134&gt;=5,J134&gt;=5,K134&gt;=5,L134&gt;=5),"eligible for chi-square test","not eligible for chi-square test")</f>
        <v>not eligible for chi-square test</v>
      </c>
      <c r="S134" s="6" t="str">
        <f>IF(O134="not eligible for chi-square test","not eligible for chi-square testing",IF(Q134&gt;=0.01,"test results not statistically significant",IF(M134&lt;=0,"test results statistically significant, minority NOT overrepresented in arrests",IF(M134&gt;0,"test results statistically significant, minority overrepresented in arrests"))))</f>
        <v>not eligible for chi-square testing</v>
      </c>
    </row>
    <row r="135" spans="1:19" x14ac:dyDescent="0.2">
      <c r="A135" s="6" t="s">
        <v>611</v>
      </c>
      <c r="B135" s="7" t="s">
        <v>612</v>
      </c>
      <c r="C135" s="8">
        <v>0</v>
      </c>
      <c r="D135" s="3">
        <v>0</v>
      </c>
      <c r="E135" s="3">
        <v>0</v>
      </c>
      <c r="F135" s="3">
        <v>0</v>
      </c>
      <c r="G135" s="3">
        <v>0</v>
      </c>
      <c r="H135" s="3">
        <v>0</v>
      </c>
      <c r="I135" s="9" t="e">
        <f>(C135/SUM(C135,F135))*SUM(D135,G135)</f>
        <v>#DIV/0!</v>
      </c>
      <c r="J135" s="9" t="e">
        <f>(C135/SUM(C135,F135))*SUM(E135,H135)</f>
        <v>#DIV/0!</v>
      </c>
      <c r="K135" s="9" t="e">
        <f>(F135/SUM(C135,F135))*SUM(D135,G135)</f>
        <v>#DIV/0!</v>
      </c>
      <c r="L135" s="9" t="e">
        <f>(F135/SUM(C135,F135))*SUM(E135,H135)</f>
        <v>#DIV/0!</v>
      </c>
      <c r="M135" s="9" t="e">
        <f>G135-K135</f>
        <v>#DIV/0!</v>
      </c>
      <c r="N135" s="10" t="e">
        <f>100*(M135/K135)</f>
        <v>#DIV/0!</v>
      </c>
      <c r="O135" s="4" t="e">
        <f>IF(AND(I135&gt;=5,J135&gt;=5,K135&gt;=5,L135&gt;=5),"eligible for chi-square test","not eligible for chi-square test")</f>
        <v>#DIV/0!</v>
      </c>
      <c r="S135" s="6" t="e">
        <f>IF(O135="not eligible for chi-square test","not eligible for chi-square testing",IF(Q135&gt;=0.01,"test results not statistically significant",IF(M135&lt;=0,"test results statistically significant, minority NOT overrepresented in arrests",IF(M135&gt;0,"test results statistically significant, minority overrepresented in arrests"))))</f>
        <v>#DIV/0!</v>
      </c>
    </row>
    <row r="136" spans="1:19" x14ac:dyDescent="0.2">
      <c r="A136" s="6" t="s">
        <v>169</v>
      </c>
      <c r="B136" s="7" t="s">
        <v>170</v>
      </c>
      <c r="C136" s="8">
        <v>6335</v>
      </c>
      <c r="D136" s="3">
        <v>100</v>
      </c>
      <c r="E136" s="3">
        <v>6235</v>
      </c>
      <c r="F136" s="3">
        <v>155</v>
      </c>
      <c r="G136" s="3">
        <v>1</v>
      </c>
      <c r="H136" s="3">
        <v>154</v>
      </c>
      <c r="I136" s="9">
        <f>(C136/SUM(C136,F136))*SUM(D136,G136)</f>
        <v>98.587827426810478</v>
      </c>
      <c r="J136" s="9">
        <f>(C136/SUM(C136,F136))*SUM(E136,H136)</f>
        <v>6236.4121725731893</v>
      </c>
      <c r="K136" s="9">
        <f>(F136/SUM(C136,F136))*SUM(D136,G136)</f>
        <v>2.4121725731895225</v>
      </c>
      <c r="L136" s="9">
        <f>(F136/SUM(C136,F136))*SUM(E136,H136)</f>
        <v>152.58782742681049</v>
      </c>
      <c r="M136" s="9">
        <f>G136-K136</f>
        <v>-1.4121725731895225</v>
      </c>
      <c r="N136" s="10">
        <f>100*(M136/K136)</f>
        <v>-58.543596295113389</v>
      </c>
      <c r="O136" s="4" t="str">
        <f>IF(AND(I136&gt;=5,J136&gt;=5,K136&gt;=5,L136&gt;=5),"eligible for chi-square test","not eligible for chi-square test")</f>
        <v>not eligible for chi-square test</v>
      </c>
      <c r="S136" s="6" t="str">
        <f>IF(O136="not eligible for chi-square test","not eligible for chi-square testing",IF(Q136&gt;=0.01,"test results not statistically significant",IF(M136&lt;=0,"test results statistically significant, minority NOT overrepresented in arrests",IF(M136&gt;0,"test results statistically significant, minority overrepresented in arrests"))))</f>
        <v>not eligible for chi-square testing</v>
      </c>
    </row>
    <row r="137" spans="1:19" x14ac:dyDescent="0.2">
      <c r="A137" s="6" t="s">
        <v>491</v>
      </c>
      <c r="B137" s="7" t="s">
        <v>492</v>
      </c>
      <c r="C137" s="8">
        <v>2858</v>
      </c>
      <c r="D137" s="3">
        <v>5</v>
      </c>
      <c r="E137" s="3">
        <v>2853</v>
      </c>
      <c r="F137" s="3">
        <v>80</v>
      </c>
      <c r="G137" s="3">
        <v>0</v>
      </c>
      <c r="H137" s="3">
        <v>80</v>
      </c>
      <c r="I137" s="9">
        <f>(C137/SUM(C137,F137))*SUM(D137,G137)</f>
        <v>4.8638529611980941</v>
      </c>
      <c r="J137" s="9">
        <f>(C137/SUM(C137,F137))*SUM(E137,H137)</f>
        <v>2853.1361470388019</v>
      </c>
      <c r="K137" s="9">
        <f>(F137/SUM(C137,F137))*SUM(D137,G137)</f>
        <v>0.13614703880190604</v>
      </c>
      <c r="L137" s="9">
        <f>(F137/SUM(C137,F137))*SUM(E137,H137)</f>
        <v>79.863852961198091</v>
      </c>
      <c r="M137" s="9">
        <f>G137-K137</f>
        <v>-0.13614703880190604</v>
      </c>
      <c r="N137" s="10">
        <f>100*(M137/K137)</f>
        <v>-100</v>
      </c>
      <c r="O137" s="4" t="str">
        <f>IF(AND(I137&gt;=5,J137&gt;=5,K137&gt;=5,L137&gt;=5),"eligible for chi-square test","not eligible for chi-square test")</f>
        <v>not eligible for chi-square test</v>
      </c>
      <c r="S137" s="6" t="str">
        <f>IF(O137="not eligible for chi-square test","not eligible for chi-square testing",IF(Q137&gt;=0.01,"test results not statistically significant",IF(M137&lt;=0,"test results statistically significant, minority NOT overrepresented in arrests",IF(M137&gt;0,"test results statistically significant, minority overrepresented in arrests"))))</f>
        <v>not eligible for chi-square testing</v>
      </c>
    </row>
    <row r="138" spans="1:19" x14ac:dyDescent="0.2">
      <c r="A138" s="6" t="s">
        <v>315</v>
      </c>
      <c r="B138" s="7" t="s">
        <v>316</v>
      </c>
      <c r="C138" s="8">
        <v>390</v>
      </c>
      <c r="D138" s="3">
        <v>3</v>
      </c>
      <c r="E138" s="3">
        <v>387</v>
      </c>
      <c r="F138" s="3">
        <v>41</v>
      </c>
      <c r="G138" s="3">
        <v>0</v>
      </c>
      <c r="H138" s="3">
        <v>41</v>
      </c>
      <c r="I138" s="9">
        <f>(C138/SUM(C138,F138))*SUM(D138,G138)</f>
        <v>2.7146171693735499</v>
      </c>
      <c r="J138" s="9">
        <f>(C138/SUM(C138,F138))*SUM(E138,H138)</f>
        <v>387.28538283062647</v>
      </c>
      <c r="K138" s="9">
        <f>(F138/SUM(C138,F138))*SUM(D138,G138)</f>
        <v>0.28538283062645009</v>
      </c>
      <c r="L138" s="9">
        <f>(F138/SUM(C138,F138))*SUM(E138,H138)</f>
        <v>40.714617169373547</v>
      </c>
      <c r="M138" s="9">
        <f>G138-K138</f>
        <v>-0.28538283062645009</v>
      </c>
      <c r="N138" s="10">
        <f>100*(M138/K138)</f>
        <v>-100</v>
      </c>
      <c r="O138" s="4" t="str">
        <f>IF(AND(I138&gt;=5,J138&gt;=5,K138&gt;=5,L138&gt;=5),"eligible for chi-square test","not eligible for chi-square test")</f>
        <v>not eligible for chi-square test</v>
      </c>
      <c r="S138" s="6" t="str">
        <f>IF(O138="not eligible for chi-square test","not eligible for chi-square testing",IF(Q138&gt;=0.01,"test results not statistically significant",IF(M138&lt;=0,"test results statistically significant, minority NOT overrepresented in arrests",IF(M138&gt;0,"test results statistically significant, minority overrepresented in arrests"))))</f>
        <v>not eligible for chi-square testing</v>
      </c>
    </row>
    <row r="139" spans="1:19" x14ac:dyDescent="0.2">
      <c r="A139" s="6" t="s">
        <v>99</v>
      </c>
      <c r="B139" s="7" t="s">
        <v>100</v>
      </c>
      <c r="C139" s="8">
        <v>19</v>
      </c>
      <c r="D139" s="3">
        <v>1</v>
      </c>
      <c r="E139" s="3">
        <v>18</v>
      </c>
      <c r="F139" s="3">
        <v>0</v>
      </c>
      <c r="G139" s="3">
        <v>0</v>
      </c>
      <c r="H139" s="3">
        <v>0</v>
      </c>
      <c r="I139" s="9">
        <f>(C139/SUM(C139,F139))*SUM(D139,G139)</f>
        <v>1</v>
      </c>
      <c r="J139" s="9">
        <f>(C139/SUM(C139,F139))*SUM(E139,H139)</f>
        <v>18</v>
      </c>
      <c r="K139" s="9">
        <f>(F139/SUM(C139,F139))*SUM(D139,G139)</f>
        <v>0</v>
      </c>
      <c r="L139" s="9">
        <f>(F139/SUM(C139,F139))*SUM(E139,H139)</f>
        <v>0</v>
      </c>
      <c r="M139" s="9">
        <f>G139-K139</f>
        <v>0</v>
      </c>
      <c r="N139" s="10" t="e">
        <f>100*(M139/K139)</f>
        <v>#DIV/0!</v>
      </c>
      <c r="O139" s="4" t="str">
        <f>IF(AND(I139&gt;=5,J139&gt;=5,K139&gt;=5,L139&gt;=5),"eligible for chi-square test","not eligible for chi-square test")</f>
        <v>not eligible for chi-square test</v>
      </c>
      <c r="S139" s="6" t="str">
        <f>IF(O139="not eligible for chi-square test","not eligible for chi-square testing",IF(Q139&gt;=0.01,"test results not statistically significant",IF(M139&lt;=0,"test results statistically significant, minority NOT overrepresented in arrests",IF(M139&gt;0,"test results statistically significant, minority overrepresented in arrests"))))</f>
        <v>not eligible for chi-square testing</v>
      </c>
    </row>
    <row r="140" spans="1:19" x14ac:dyDescent="0.2">
      <c r="A140" s="6" t="s">
        <v>175</v>
      </c>
      <c r="B140" s="7" t="s">
        <v>176</v>
      </c>
      <c r="C140" s="8">
        <v>868</v>
      </c>
      <c r="D140" s="3">
        <v>15</v>
      </c>
      <c r="E140" s="3">
        <v>853</v>
      </c>
      <c r="F140" s="3">
        <v>3</v>
      </c>
      <c r="G140" s="3">
        <v>0</v>
      </c>
      <c r="H140" s="3">
        <v>3</v>
      </c>
      <c r="I140" s="9">
        <f>(C140/SUM(C140,F140))*SUM(D140,G140)</f>
        <v>14.948335246842708</v>
      </c>
      <c r="J140" s="9">
        <f>(C140/SUM(C140,F140))*SUM(E140,H140)</f>
        <v>853.0516647531573</v>
      </c>
      <c r="K140" s="9">
        <f>(F140/SUM(C140,F140))*SUM(D140,G140)</f>
        <v>5.1664753157290466E-2</v>
      </c>
      <c r="L140" s="9">
        <f>(F140/SUM(C140,F140))*SUM(E140,H140)</f>
        <v>2.9483352468427095</v>
      </c>
      <c r="M140" s="9">
        <f>G140-K140</f>
        <v>-5.1664753157290466E-2</v>
      </c>
      <c r="N140" s="10">
        <f>100*(M140/K140)</f>
        <v>-100</v>
      </c>
      <c r="O140" s="4" t="str">
        <f>IF(AND(I140&gt;=5,J140&gt;=5,K140&gt;=5,L140&gt;=5),"eligible for chi-square test","not eligible for chi-square test")</f>
        <v>not eligible for chi-square test</v>
      </c>
      <c r="S140" s="6" t="str">
        <f>IF(O140="not eligible for chi-square test","not eligible for chi-square testing",IF(Q140&gt;=0.01,"test results not statistically significant",IF(M140&lt;=0,"test results statistically significant, minority NOT overrepresented in arrests",IF(M140&gt;0,"test results statistically significant, minority overrepresented in arrests"))))</f>
        <v>not eligible for chi-square testing</v>
      </c>
    </row>
    <row r="141" spans="1:19" x14ac:dyDescent="0.2">
      <c r="A141" s="6" t="s">
        <v>111</v>
      </c>
      <c r="B141" s="7" t="s">
        <v>112</v>
      </c>
      <c r="C141" s="8">
        <v>1278</v>
      </c>
      <c r="D141" s="3">
        <v>1</v>
      </c>
      <c r="E141" s="3">
        <v>1277</v>
      </c>
      <c r="F141" s="3">
        <v>338</v>
      </c>
      <c r="G141" s="3">
        <v>0</v>
      </c>
      <c r="H141" s="3">
        <v>338</v>
      </c>
      <c r="I141" s="9">
        <f>(C141/SUM(C141,F141))*SUM(D141,G141)</f>
        <v>0.79084158415841588</v>
      </c>
      <c r="J141" s="9">
        <f>(C141/SUM(C141,F141))*SUM(E141,H141)</f>
        <v>1277.2091584158416</v>
      </c>
      <c r="K141" s="9">
        <f>(F141/SUM(C141,F141))*SUM(D141,G141)</f>
        <v>0.20915841584158415</v>
      </c>
      <c r="L141" s="9">
        <f>(F141/SUM(C141,F141))*SUM(E141,H141)</f>
        <v>337.79084158415839</v>
      </c>
      <c r="M141" s="9">
        <f>G141-K141</f>
        <v>-0.20915841584158415</v>
      </c>
      <c r="N141" s="10">
        <f>100*(M141/K141)</f>
        <v>-100</v>
      </c>
      <c r="O141" s="4" t="str">
        <f>IF(AND(I141&gt;=5,J141&gt;=5,K141&gt;=5,L141&gt;=5),"eligible for chi-square test","not eligible for chi-square test")</f>
        <v>not eligible for chi-square test</v>
      </c>
      <c r="S141" s="6" t="str">
        <f>IF(O141="not eligible for chi-square test","not eligible for chi-square testing",IF(Q141&gt;=0.01,"test results not statistically significant",IF(M141&lt;=0,"test results statistically significant, minority NOT overrepresented in arrests",IF(M141&gt;0,"test results statistically significant, minority overrepresented in arrests"))))</f>
        <v>not eligible for chi-square testing</v>
      </c>
    </row>
    <row r="142" spans="1:19" x14ac:dyDescent="0.2">
      <c r="A142" s="6" t="s">
        <v>177</v>
      </c>
      <c r="B142" s="7" t="s">
        <v>178</v>
      </c>
      <c r="C142" s="8">
        <v>119</v>
      </c>
      <c r="D142" s="3">
        <v>2</v>
      </c>
      <c r="E142" s="3">
        <v>117</v>
      </c>
      <c r="F142" s="3">
        <v>1</v>
      </c>
      <c r="G142" s="3">
        <v>0</v>
      </c>
      <c r="H142" s="3">
        <v>1</v>
      </c>
      <c r="I142" s="9">
        <f>(C142/SUM(C142,F142))*SUM(D142,G142)</f>
        <v>1.9833333333333334</v>
      </c>
      <c r="J142" s="9">
        <f>(C142/SUM(C142,F142))*SUM(E142,H142)</f>
        <v>117.01666666666667</v>
      </c>
      <c r="K142" s="9">
        <f>(F142/SUM(C142,F142))*SUM(D142,G142)</f>
        <v>1.6666666666666666E-2</v>
      </c>
      <c r="L142" s="9">
        <f>(F142/SUM(C142,F142))*SUM(E142,H142)</f>
        <v>0.98333333333333328</v>
      </c>
      <c r="M142" s="9">
        <f>G142-K142</f>
        <v>-1.6666666666666666E-2</v>
      </c>
      <c r="N142" s="10">
        <f>100*(M142/K142)</f>
        <v>-100</v>
      </c>
      <c r="O142" s="4" t="str">
        <f>IF(AND(I142&gt;=5,J142&gt;=5,K142&gt;=5,L142&gt;=5),"eligible for chi-square test","not eligible for chi-square test")</f>
        <v>not eligible for chi-square test</v>
      </c>
      <c r="S142" s="6" t="str">
        <f>IF(O142="not eligible for chi-square test","not eligible for chi-square testing",IF(Q142&gt;=0.01,"test results not statistically significant",IF(M142&lt;=0,"test results statistically significant, minority NOT overrepresented in arrests",IF(M142&gt;0,"test results statistically significant, minority overrepresented in arrests"))))</f>
        <v>not eligible for chi-square testing</v>
      </c>
    </row>
    <row r="143" spans="1:19" x14ac:dyDescent="0.2">
      <c r="A143" s="6" t="s">
        <v>73</v>
      </c>
      <c r="B143" s="7" t="s">
        <v>74</v>
      </c>
      <c r="C143" s="8">
        <v>3449</v>
      </c>
      <c r="D143" s="3">
        <v>5</v>
      </c>
      <c r="E143" s="3">
        <v>3444</v>
      </c>
      <c r="F143" s="3">
        <v>64</v>
      </c>
      <c r="G143" s="3">
        <v>0</v>
      </c>
      <c r="H143" s="3">
        <v>64</v>
      </c>
      <c r="I143" s="9">
        <f>(C143/SUM(C143,F143))*SUM(D143,G143)</f>
        <v>4.9089097637346999</v>
      </c>
      <c r="J143" s="9">
        <f>(C143/SUM(C143,F143))*SUM(E143,H143)</f>
        <v>3444.0910902362652</v>
      </c>
      <c r="K143" s="9">
        <f>(F143/SUM(C143,F143))*SUM(D143,G143)</f>
        <v>9.1090236265300314E-2</v>
      </c>
      <c r="L143" s="9">
        <f>(F143/SUM(C143,F143))*SUM(E143,H143)</f>
        <v>63.908909763734705</v>
      </c>
      <c r="M143" s="9">
        <f>G143-K143</f>
        <v>-9.1090236265300314E-2</v>
      </c>
      <c r="N143" s="10">
        <f>100*(M143/K143)</f>
        <v>-100</v>
      </c>
      <c r="O143" s="4" t="str">
        <f>IF(AND(I143&gt;=5,J143&gt;=5,K143&gt;=5,L143&gt;=5),"eligible for chi-square test","not eligible for chi-square test")</f>
        <v>not eligible for chi-square test</v>
      </c>
      <c r="S143" s="6" t="str">
        <f>IF(O143="not eligible for chi-square test","not eligible for chi-square testing",IF(Q143&gt;=0.01,"test results not statistically significant",IF(M143&lt;=0,"test results statistically significant, minority NOT overrepresented in arrests",IF(M143&gt;0,"test results statistically significant, minority overrepresented in arrests"))))</f>
        <v>not eligible for chi-square testing</v>
      </c>
    </row>
    <row r="144" spans="1:19" x14ac:dyDescent="0.2">
      <c r="A144" s="6" t="s">
        <v>495</v>
      </c>
      <c r="B144" s="7" t="s">
        <v>496</v>
      </c>
      <c r="C144" s="8">
        <v>2641</v>
      </c>
      <c r="D144" s="3">
        <v>0</v>
      </c>
      <c r="E144" s="3">
        <v>2641</v>
      </c>
      <c r="F144" s="3">
        <v>69</v>
      </c>
      <c r="G144" s="3">
        <v>0</v>
      </c>
      <c r="H144" s="3">
        <v>69</v>
      </c>
      <c r="I144" s="9">
        <f>(C144/SUM(C144,F144))*SUM(D144,G144)</f>
        <v>0</v>
      </c>
      <c r="J144" s="9">
        <f>(C144/SUM(C144,F144))*SUM(E144,H144)</f>
        <v>2641</v>
      </c>
      <c r="K144" s="9">
        <f>(F144/SUM(C144,F144))*SUM(D144,G144)</f>
        <v>0</v>
      </c>
      <c r="L144" s="9">
        <f>(F144/SUM(C144,F144))*SUM(E144,H144)</f>
        <v>69</v>
      </c>
      <c r="M144" s="9">
        <f>G144-K144</f>
        <v>0</v>
      </c>
      <c r="N144" s="10" t="e">
        <f>100*(M144/K144)</f>
        <v>#DIV/0!</v>
      </c>
      <c r="O144" s="4" t="str">
        <f>IF(AND(I144&gt;=5,J144&gt;=5,K144&gt;=5,L144&gt;=5),"eligible for chi-square test","not eligible for chi-square test")</f>
        <v>not eligible for chi-square test</v>
      </c>
      <c r="S144" s="6" t="str">
        <f>IF(O144="not eligible for chi-square test","not eligible for chi-square testing",IF(Q144&gt;=0.01,"test results not statistically significant",IF(M144&lt;=0,"test results statistically significant, minority NOT overrepresented in arrests",IF(M144&gt;0,"test results statistically significant, minority overrepresented in arrests"))))</f>
        <v>not eligible for chi-square testing</v>
      </c>
    </row>
    <row r="145" spans="1:19" x14ac:dyDescent="0.2">
      <c r="A145" s="6" t="s">
        <v>493</v>
      </c>
      <c r="B145" s="7" t="s">
        <v>494</v>
      </c>
      <c r="C145" s="8">
        <v>351</v>
      </c>
      <c r="D145" s="3">
        <v>1</v>
      </c>
      <c r="E145" s="3">
        <v>350</v>
      </c>
      <c r="F145" s="3">
        <v>1</v>
      </c>
      <c r="G145" s="3">
        <v>0</v>
      </c>
      <c r="H145" s="3">
        <v>1</v>
      </c>
      <c r="I145" s="9">
        <f>(C145/SUM(C145,F145))*SUM(D145,G145)</f>
        <v>0.99715909090909094</v>
      </c>
      <c r="J145" s="9">
        <f>(C145/SUM(C145,F145))*SUM(E145,H145)</f>
        <v>350.00284090909093</v>
      </c>
      <c r="K145" s="9">
        <f>(F145/SUM(C145,F145))*SUM(D145,G145)</f>
        <v>2.840909090909091E-3</v>
      </c>
      <c r="L145" s="9">
        <f>(F145/SUM(C145,F145))*SUM(E145,H145)</f>
        <v>0.99715909090909094</v>
      </c>
      <c r="M145" s="9">
        <f>G145-K145</f>
        <v>-2.840909090909091E-3</v>
      </c>
      <c r="N145" s="10">
        <f>100*(M145/K145)</f>
        <v>-100</v>
      </c>
      <c r="O145" s="4" t="str">
        <f>IF(AND(I145&gt;=5,J145&gt;=5,K145&gt;=5,L145&gt;=5),"eligible for chi-square test","not eligible for chi-square test")</f>
        <v>not eligible for chi-square test</v>
      </c>
      <c r="S145" s="6" t="str">
        <f>IF(O145="not eligible for chi-square test","not eligible for chi-square testing",IF(Q145&gt;=0.01,"test results not statistically significant",IF(M145&lt;=0,"test results statistically significant, minority NOT overrepresented in arrests",IF(M145&gt;0,"test results statistically significant, minority overrepresented in arrests"))))</f>
        <v>not eligible for chi-square testing</v>
      </c>
    </row>
    <row r="146" spans="1:19" x14ac:dyDescent="0.2">
      <c r="A146" s="6" t="s">
        <v>295</v>
      </c>
      <c r="B146" s="7" t="s">
        <v>296</v>
      </c>
      <c r="C146" s="8">
        <v>37</v>
      </c>
      <c r="D146" s="3">
        <v>0</v>
      </c>
      <c r="E146" s="3">
        <v>37</v>
      </c>
      <c r="F146" s="3">
        <v>2</v>
      </c>
      <c r="G146" s="3">
        <v>0</v>
      </c>
      <c r="H146" s="3">
        <v>2</v>
      </c>
      <c r="I146" s="9">
        <f>(C146/SUM(C146,F146))*SUM(D146,G146)</f>
        <v>0</v>
      </c>
      <c r="J146" s="9">
        <f>(C146/SUM(C146,F146))*SUM(E146,H146)</f>
        <v>37</v>
      </c>
      <c r="K146" s="9">
        <f>(F146/SUM(C146,F146))*SUM(D146,G146)</f>
        <v>0</v>
      </c>
      <c r="L146" s="9">
        <f>(F146/SUM(C146,F146))*SUM(E146,H146)</f>
        <v>2</v>
      </c>
      <c r="M146" s="9">
        <f>G146-K146</f>
        <v>0</v>
      </c>
      <c r="N146" s="10" t="e">
        <f>100*(M146/K146)</f>
        <v>#DIV/0!</v>
      </c>
      <c r="O146" s="4" t="str">
        <f>IF(AND(I146&gt;=5,J146&gt;=5,K146&gt;=5,L146&gt;=5),"eligible for chi-square test","not eligible for chi-square test")</f>
        <v>not eligible for chi-square test</v>
      </c>
      <c r="S146" s="6" t="str">
        <f>IF(O146="not eligible for chi-square test","not eligible for chi-square testing",IF(Q146&gt;=0.01,"test results not statistically significant",IF(M146&lt;=0,"test results statistically significant, minority NOT overrepresented in arrests",IF(M146&gt;0,"test results statistically significant, minority overrepresented in arrests"))))</f>
        <v>not eligible for chi-square testing</v>
      </c>
    </row>
    <row r="147" spans="1:19" x14ac:dyDescent="0.2">
      <c r="A147" s="6" t="s">
        <v>157</v>
      </c>
      <c r="B147" s="7" t="s">
        <v>158</v>
      </c>
      <c r="C147" s="8">
        <v>80</v>
      </c>
      <c r="D147" s="3">
        <v>1</v>
      </c>
      <c r="E147" s="3">
        <v>79</v>
      </c>
      <c r="F147" s="3">
        <v>0</v>
      </c>
      <c r="G147" s="3">
        <v>0</v>
      </c>
      <c r="H147" s="3">
        <v>0</v>
      </c>
      <c r="I147" s="9">
        <f>(C147/SUM(C147,F147))*SUM(D147,G147)</f>
        <v>1</v>
      </c>
      <c r="J147" s="9">
        <f>(C147/SUM(C147,F147))*SUM(E147,H147)</f>
        <v>79</v>
      </c>
      <c r="K147" s="9">
        <f>(F147/SUM(C147,F147))*SUM(D147,G147)</f>
        <v>0</v>
      </c>
      <c r="L147" s="9">
        <f>(F147/SUM(C147,F147))*SUM(E147,H147)</f>
        <v>0</v>
      </c>
      <c r="M147" s="9">
        <f>G147-K147</f>
        <v>0</v>
      </c>
      <c r="N147" s="10" t="e">
        <f>100*(M147/K147)</f>
        <v>#DIV/0!</v>
      </c>
      <c r="O147" s="4" t="str">
        <f>IF(AND(I147&gt;=5,J147&gt;=5,K147&gt;=5,L147&gt;=5),"eligible for chi-square test","not eligible for chi-square test")</f>
        <v>not eligible for chi-square test</v>
      </c>
      <c r="S147" s="6" t="str">
        <f>IF(O147="not eligible for chi-square test","not eligible for chi-square testing",IF(Q147&gt;=0.01,"test results not statistically significant",IF(M147&lt;=0,"test results statistically significant, minority NOT overrepresented in arrests",IF(M147&gt;0,"test results statistically significant, minority overrepresented in arrests"))))</f>
        <v>not eligible for chi-square testing</v>
      </c>
    </row>
    <row r="148" spans="1:19" x14ac:dyDescent="0.2">
      <c r="A148" s="6" t="s">
        <v>179</v>
      </c>
      <c r="B148" s="7" t="s">
        <v>180</v>
      </c>
      <c r="C148" s="8">
        <v>1077</v>
      </c>
      <c r="D148" s="3">
        <v>12</v>
      </c>
      <c r="E148" s="3">
        <v>1065</v>
      </c>
      <c r="F148" s="3">
        <v>15</v>
      </c>
      <c r="G148" s="3">
        <v>0</v>
      </c>
      <c r="H148" s="3">
        <v>15</v>
      </c>
      <c r="I148" s="9">
        <f>(C148/SUM(C148,F148))*SUM(D148,G148)</f>
        <v>11.835164835164836</v>
      </c>
      <c r="J148" s="9">
        <f>(C148/SUM(C148,F148))*SUM(E148,H148)</f>
        <v>1065.1648351648353</v>
      </c>
      <c r="K148" s="9">
        <f>(F148/SUM(C148,F148))*SUM(D148,G148)</f>
        <v>0.16483516483516483</v>
      </c>
      <c r="L148" s="9">
        <f>(F148/SUM(C148,F148))*SUM(E148,H148)</f>
        <v>14.835164835164836</v>
      </c>
      <c r="M148" s="9">
        <f>G148-K148</f>
        <v>-0.16483516483516483</v>
      </c>
      <c r="N148" s="10">
        <f>100*(M148/K148)</f>
        <v>-100</v>
      </c>
      <c r="O148" s="4" t="str">
        <f>IF(AND(I148&gt;=5,J148&gt;=5,K148&gt;=5,L148&gt;=5),"eligible for chi-square test","not eligible for chi-square test")</f>
        <v>not eligible for chi-square test</v>
      </c>
      <c r="S148" s="6" t="str">
        <f>IF(O148="not eligible for chi-square test","not eligible for chi-square testing",IF(Q148&gt;=0.01,"test results not statistically significant",IF(M148&lt;=0,"test results statistically significant, minority NOT overrepresented in arrests",IF(M148&gt;0,"test results statistically significant, minority overrepresented in arrests"))))</f>
        <v>not eligible for chi-square testing</v>
      </c>
    </row>
    <row r="149" spans="1:19" x14ac:dyDescent="0.2">
      <c r="A149" s="6" t="s">
        <v>185</v>
      </c>
      <c r="B149" s="7" t="s">
        <v>186</v>
      </c>
      <c r="C149" s="8">
        <v>4572</v>
      </c>
      <c r="D149" s="3">
        <v>15</v>
      </c>
      <c r="E149" s="3">
        <v>4557</v>
      </c>
      <c r="F149" s="3">
        <v>141</v>
      </c>
      <c r="G149" s="3">
        <v>0</v>
      </c>
      <c r="H149" s="3">
        <v>141</v>
      </c>
      <c r="I149" s="9">
        <f>(C149/SUM(C149,F149))*SUM(D149,G149)</f>
        <v>14.551241247612985</v>
      </c>
      <c r="J149" s="9">
        <f>(C149/SUM(C149,F149))*SUM(E149,H149)</f>
        <v>4557.4487587523872</v>
      </c>
      <c r="K149" s="9">
        <f>(F149/SUM(C149,F149))*SUM(D149,G149)</f>
        <v>0.44875875238701463</v>
      </c>
      <c r="L149" s="9">
        <f>(F149/SUM(C149,F149))*SUM(E149,H149)</f>
        <v>140.55124124761298</v>
      </c>
      <c r="M149" s="9">
        <f>G149-K149</f>
        <v>-0.44875875238701463</v>
      </c>
      <c r="N149" s="10">
        <f>100*(M149/K149)</f>
        <v>-100</v>
      </c>
      <c r="O149" s="4" t="str">
        <f>IF(AND(I149&gt;=5,J149&gt;=5,K149&gt;=5,L149&gt;=5),"eligible for chi-square test","not eligible for chi-square test")</f>
        <v>not eligible for chi-square test</v>
      </c>
      <c r="S149" s="6" t="str">
        <f>IF(O149="not eligible for chi-square test","not eligible for chi-square testing",IF(Q149&gt;=0.01,"test results not statistically significant",IF(M149&lt;=0,"test results statistically significant, minority NOT overrepresented in arrests",IF(M149&gt;0,"test results statistically significant, minority overrepresented in arrests"))))</f>
        <v>not eligible for chi-square testing</v>
      </c>
    </row>
    <row r="150" spans="1:19" x14ac:dyDescent="0.2">
      <c r="A150" s="6" t="s">
        <v>357</v>
      </c>
      <c r="B150" s="7" t="s">
        <v>358</v>
      </c>
      <c r="C150" s="8">
        <v>375</v>
      </c>
      <c r="D150" s="3">
        <v>0</v>
      </c>
      <c r="E150" s="3">
        <v>375</v>
      </c>
      <c r="F150" s="3">
        <v>8</v>
      </c>
      <c r="G150" s="3">
        <v>0</v>
      </c>
      <c r="H150" s="3">
        <v>8</v>
      </c>
      <c r="I150" s="9">
        <f>(C150/SUM(C150,F150))*SUM(D150,G150)</f>
        <v>0</v>
      </c>
      <c r="J150" s="9">
        <f>(C150/SUM(C150,F150))*SUM(E150,H150)</f>
        <v>375</v>
      </c>
      <c r="K150" s="9">
        <f>(F150/SUM(C150,F150))*SUM(D150,G150)</f>
        <v>0</v>
      </c>
      <c r="L150" s="9">
        <f>(F150/SUM(C150,F150))*SUM(E150,H150)</f>
        <v>8</v>
      </c>
      <c r="M150" s="9">
        <f>G150-K150</f>
        <v>0</v>
      </c>
      <c r="N150" s="10" t="e">
        <f>100*(M150/K150)</f>
        <v>#DIV/0!</v>
      </c>
      <c r="O150" s="4" t="str">
        <f>IF(AND(I150&gt;=5,J150&gt;=5,K150&gt;=5,L150&gt;=5),"eligible for chi-square test","not eligible for chi-square test")</f>
        <v>not eligible for chi-square test</v>
      </c>
      <c r="S150" s="6" t="str">
        <f>IF(O150="not eligible for chi-square test","not eligible for chi-square testing",IF(Q150&gt;=0.01,"test results not statistically significant",IF(M150&lt;=0,"test results statistically significant, minority NOT overrepresented in arrests",IF(M150&gt;0,"test results statistically significant, minority overrepresented in arrests"))))</f>
        <v>not eligible for chi-square testing</v>
      </c>
    </row>
    <row r="151" spans="1:19" x14ac:dyDescent="0.2">
      <c r="A151" s="6" t="s">
        <v>203</v>
      </c>
      <c r="B151" s="7" t="s">
        <v>204</v>
      </c>
      <c r="C151" s="8">
        <v>526</v>
      </c>
      <c r="D151" s="3">
        <v>6</v>
      </c>
      <c r="E151" s="3">
        <v>520</v>
      </c>
      <c r="F151" s="3">
        <v>0</v>
      </c>
      <c r="G151" s="3">
        <v>0</v>
      </c>
      <c r="H151" s="3">
        <v>0</v>
      </c>
      <c r="I151" s="9">
        <f>(C151/SUM(C151,F151))*SUM(D151,G151)</f>
        <v>6</v>
      </c>
      <c r="J151" s="9">
        <f>(C151/SUM(C151,F151))*SUM(E151,H151)</f>
        <v>520</v>
      </c>
      <c r="K151" s="9">
        <f>(F151/SUM(C151,F151))*SUM(D151,G151)</f>
        <v>0</v>
      </c>
      <c r="L151" s="9">
        <f>(F151/SUM(C151,F151))*SUM(E151,H151)</f>
        <v>0</v>
      </c>
      <c r="M151" s="9">
        <f>G151-K151</f>
        <v>0</v>
      </c>
      <c r="N151" s="10" t="e">
        <f>100*(M151/K151)</f>
        <v>#DIV/0!</v>
      </c>
      <c r="O151" s="4" t="str">
        <f>IF(AND(I151&gt;=5,J151&gt;=5,K151&gt;=5,L151&gt;=5),"eligible for chi-square test","not eligible for chi-square test")</f>
        <v>not eligible for chi-square test</v>
      </c>
      <c r="S151" s="6" t="str">
        <f>IF(O151="not eligible for chi-square test","not eligible for chi-square testing",IF(Q151&gt;=0.01,"test results not statistically significant",IF(M151&lt;=0,"test results statistically significant, minority NOT overrepresented in arrests",IF(M151&gt;0,"test results statistically significant, minority overrepresented in arrests"))))</f>
        <v>not eligible for chi-square testing</v>
      </c>
    </row>
    <row r="152" spans="1:19" x14ac:dyDescent="0.2">
      <c r="A152" s="6" t="s">
        <v>221</v>
      </c>
      <c r="B152" s="7" t="s">
        <v>222</v>
      </c>
      <c r="C152" s="8">
        <v>145</v>
      </c>
      <c r="D152" s="3">
        <v>0</v>
      </c>
      <c r="E152" s="3">
        <v>145</v>
      </c>
      <c r="F152" s="3">
        <v>0</v>
      </c>
      <c r="G152" s="3">
        <v>0</v>
      </c>
      <c r="H152" s="3">
        <v>0</v>
      </c>
      <c r="I152" s="9">
        <f>(C152/SUM(C152,F152))*SUM(D152,G152)</f>
        <v>0</v>
      </c>
      <c r="J152" s="9">
        <f>(C152/SUM(C152,F152))*SUM(E152,H152)</f>
        <v>145</v>
      </c>
      <c r="K152" s="9">
        <f>(F152/SUM(C152,F152))*SUM(D152,G152)</f>
        <v>0</v>
      </c>
      <c r="L152" s="9">
        <f>(F152/SUM(C152,F152))*SUM(E152,H152)</f>
        <v>0</v>
      </c>
      <c r="M152" s="9">
        <f>G152-K152</f>
        <v>0</v>
      </c>
      <c r="N152" s="10" t="e">
        <f>100*(M152/K152)</f>
        <v>#DIV/0!</v>
      </c>
      <c r="O152" s="4" t="str">
        <f>IF(AND(I152&gt;=5,J152&gt;=5,K152&gt;=5,L152&gt;=5),"eligible for chi-square test","not eligible for chi-square test")</f>
        <v>not eligible for chi-square test</v>
      </c>
      <c r="S152" s="6" t="str">
        <f>IF(O152="not eligible for chi-square test","not eligible for chi-square testing",IF(Q152&gt;=0.01,"test results not statistically significant",IF(M152&lt;=0,"test results statistically significant, minority NOT overrepresented in arrests",IF(M152&gt;0,"test results statistically significant, minority overrepresented in arrests"))))</f>
        <v>not eligible for chi-square testing</v>
      </c>
    </row>
    <row r="153" spans="1:19" x14ac:dyDescent="0.2">
      <c r="A153" s="6" t="s">
        <v>199</v>
      </c>
      <c r="B153" s="7" t="s">
        <v>200</v>
      </c>
      <c r="C153" s="8">
        <v>23</v>
      </c>
      <c r="D153" s="3">
        <v>2</v>
      </c>
      <c r="E153" s="3">
        <v>21</v>
      </c>
      <c r="F153" s="3">
        <v>0</v>
      </c>
      <c r="G153" s="3">
        <v>0</v>
      </c>
      <c r="H153" s="3">
        <v>0</v>
      </c>
      <c r="I153" s="9">
        <f>(C153/SUM(C153,F153))*SUM(D153,G153)</f>
        <v>2</v>
      </c>
      <c r="J153" s="9">
        <f>(C153/SUM(C153,F153))*SUM(E153,H153)</f>
        <v>21</v>
      </c>
      <c r="K153" s="9">
        <f>(F153/SUM(C153,F153))*SUM(D153,G153)</f>
        <v>0</v>
      </c>
      <c r="L153" s="9">
        <f>(F153/SUM(C153,F153))*SUM(E153,H153)</f>
        <v>0</v>
      </c>
      <c r="M153" s="9">
        <f>G153-K153</f>
        <v>0</v>
      </c>
      <c r="N153" s="10" t="e">
        <f>100*(M153/K153)</f>
        <v>#DIV/0!</v>
      </c>
      <c r="O153" s="4" t="str">
        <f>IF(AND(I153&gt;=5,J153&gt;=5,K153&gt;=5,L153&gt;=5),"eligible for chi-square test","not eligible for chi-square test")</f>
        <v>not eligible for chi-square test</v>
      </c>
      <c r="S153" s="6" t="str">
        <f>IF(O153="not eligible for chi-square test","not eligible for chi-square testing",IF(Q153&gt;=0.01,"test results not statistically significant",IF(M153&lt;=0,"test results statistically significant, minority NOT overrepresented in arrests",IF(M153&gt;0,"test results statistically significant, minority overrepresented in arrests"))))</f>
        <v>not eligible for chi-square testing</v>
      </c>
    </row>
    <row r="154" spans="1:19" x14ac:dyDescent="0.2">
      <c r="A154" s="6" t="s">
        <v>189</v>
      </c>
      <c r="B154" s="7" t="s">
        <v>190</v>
      </c>
      <c r="C154" s="8">
        <v>2163</v>
      </c>
      <c r="D154" s="3">
        <v>8</v>
      </c>
      <c r="E154" s="3">
        <v>2155</v>
      </c>
      <c r="F154" s="3">
        <v>19</v>
      </c>
      <c r="G154" s="3">
        <v>0</v>
      </c>
      <c r="H154" s="3">
        <v>19</v>
      </c>
      <c r="I154" s="9">
        <f>(C154/SUM(C154,F154))*SUM(D154,G154)</f>
        <v>7.9303391384051327</v>
      </c>
      <c r="J154" s="9">
        <f>(C154/SUM(C154,F154))*SUM(E154,H154)</f>
        <v>2155.0696608615949</v>
      </c>
      <c r="K154" s="9">
        <f>(F154/SUM(C154,F154))*SUM(D154,G154)</f>
        <v>6.9660861594867091E-2</v>
      </c>
      <c r="L154" s="9">
        <f>(F154/SUM(C154,F154))*SUM(E154,H154)</f>
        <v>18.930339138405131</v>
      </c>
      <c r="M154" s="9">
        <f>G154-K154</f>
        <v>-6.9660861594867091E-2</v>
      </c>
      <c r="N154" s="10">
        <f>100*(M154/K154)</f>
        <v>-100</v>
      </c>
      <c r="O154" s="4" t="str">
        <f>IF(AND(I154&gt;=5,J154&gt;=5,K154&gt;=5,L154&gt;=5),"eligible for chi-square test","not eligible for chi-square test")</f>
        <v>not eligible for chi-square test</v>
      </c>
      <c r="S154" s="6" t="str">
        <f>IF(O154="not eligible for chi-square test","not eligible for chi-square testing",IF(Q154&gt;=0.01,"test results not statistically significant",IF(M154&lt;=0,"test results statistically significant, minority NOT overrepresented in arrests",IF(M154&gt;0,"test results statistically significant, minority overrepresented in arrests"))))</f>
        <v>not eligible for chi-square testing</v>
      </c>
    </row>
    <row r="155" spans="1:19" x14ac:dyDescent="0.2">
      <c r="A155" s="6" t="s">
        <v>191</v>
      </c>
      <c r="B155" s="7" t="s">
        <v>192</v>
      </c>
      <c r="C155" s="8">
        <v>2228</v>
      </c>
      <c r="D155" s="3">
        <v>11</v>
      </c>
      <c r="E155" s="3">
        <v>2217</v>
      </c>
      <c r="F155" s="3">
        <v>57</v>
      </c>
      <c r="G155" s="3">
        <v>0</v>
      </c>
      <c r="H155" s="3">
        <v>57</v>
      </c>
      <c r="I155" s="9">
        <f>(C155/SUM(C155,F155))*SUM(D155,G155)</f>
        <v>10.725601750547046</v>
      </c>
      <c r="J155" s="9">
        <f>(C155/SUM(C155,F155))*SUM(E155,H155)</f>
        <v>2217.274398249453</v>
      </c>
      <c r="K155" s="9">
        <f>(F155/SUM(C155,F155))*SUM(D155,G155)</f>
        <v>0.27439824945295405</v>
      </c>
      <c r="L155" s="9">
        <f>(F155/SUM(C155,F155))*SUM(E155,H155)</f>
        <v>56.72560175054705</v>
      </c>
      <c r="M155" s="9">
        <f>G155-K155</f>
        <v>-0.27439824945295405</v>
      </c>
      <c r="N155" s="10">
        <f>100*(M155/K155)</f>
        <v>-100</v>
      </c>
      <c r="O155" s="4" t="str">
        <f>IF(AND(I155&gt;=5,J155&gt;=5,K155&gt;=5,L155&gt;=5),"eligible for chi-square test","not eligible for chi-square test")</f>
        <v>not eligible for chi-square test</v>
      </c>
      <c r="S155" s="6" t="str">
        <f>IF(O155="not eligible for chi-square test","not eligible for chi-square testing",IF(Q155&gt;=0.01,"test results not statistically significant",IF(M155&lt;=0,"test results statistically significant, minority NOT overrepresented in arrests",IF(M155&gt;0,"test results statistically significant, minority overrepresented in arrests"))))</f>
        <v>not eligible for chi-square testing</v>
      </c>
    </row>
    <row r="156" spans="1:19" x14ac:dyDescent="0.2">
      <c r="A156" s="6" t="s">
        <v>193</v>
      </c>
      <c r="B156" s="7" t="s">
        <v>194</v>
      </c>
      <c r="C156" s="8">
        <v>1639</v>
      </c>
      <c r="D156" s="3">
        <v>6</v>
      </c>
      <c r="E156" s="3">
        <v>1633</v>
      </c>
      <c r="F156" s="3">
        <v>7</v>
      </c>
      <c r="G156" s="3">
        <v>0</v>
      </c>
      <c r="H156" s="3">
        <v>7</v>
      </c>
      <c r="I156" s="9">
        <f>(C156/SUM(C156,F156))*SUM(D156,G156)</f>
        <v>5.9744835965978131</v>
      </c>
      <c r="J156" s="9">
        <f>(C156/SUM(C156,F156))*SUM(E156,H156)</f>
        <v>1633.0255164034022</v>
      </c>
      <c r="K156" s="9">
        <f>(F156/SUM(C156,F156))*SUM(D156,G156)</f>
        <v>2.5516403402187117E-2</v>
      </c>
      <c r="L156" s="9">
        <f>(F156/SUM(C156,F156))*SUM(E156,H156)</f>
        <v>6.9744835965978123</v>
      </c>
      <c r="M156" s="9">
        <f>G156-K156</f>
        <v>-2.5516403402187117E-2</v>
      </c>
      <c r="N156" s="10">
        <f>100*(M156/K156)</f>
        <v>-100</v>
      </c>
      <c r="O156" s="4" t="str">
        <f>IF(AND(I156&gt;=5,J156&gt;=5,K156&gt;=5,L156&gt;=5),"eligible for chi-square test","not eligible for chi-square test")</f>
        <v>not eligible for chi-square test</v>
      </c>
      <c r="S156" s="6" t="str">
        <f>IF(O156="not eligible for chi-square test","not eligible for chi-square testing",IF(Q156&gt;=0.01,"test results not statistically significant",IF(M156&lt;=0,"test results statistically significant, minority NOT overrepresented in arrests",IF(M156&gt;0,"test results statistically significant, minority overrepresented in arrests"))))</f>
        <v>not eligible for chi-square testing</v>
      </c>
    </row>
    <row r="157" spans="1:19" x14ac:dyDescent="0.2">
      <c r="A157" s="6" t="s">
        <v>187</v>
      </c>
      <c r="B157" s="7" t="s">
        <v>188</v>
      </c>
      <c r="C157" s="8">
        <v>200</v>
      </c>
      <c r="D157" s="3">
        <v>1</v>
      </c>
      <c r="E157" s="3">
        <v>199</v>
      </c>
      <c r="F157" s="3">
        <v>11</v>
      </c>
      <c r="G157" s="3">
        <v>0</v>
      </c>
      <c r="H157" s="3">
        <v>11</v>
      </c>
      <c r="I157" s="9">
        <f>(C157/SUM(C157,F157))*SUM(D157,G157)</f>
        <v>0.94786729857819907</v>
      </c>
      <c r="J157" s="9">
        <f>(C157/SUM(C157,F157))*SUM(E157,H157)</f>
        <v>199.05213270142181</v>
      </c>
      <c r="K157" s="9">
        <f>(F157/SUM(C157,F157))*SUM(D157,G157)</f>
        <v>5.2132701421800945E-2</v>
      </c>
      <c r="L157" s="9">
        <f>(F157/SUM(C157,F157))*SUM(E157,H157)</f>
        <v>10.947867298578199</v>
      </c>
      <c r="M157" s="9">
        <f>G157-K157</f>
        <v>-5.2132701421800945E-2</v>
      </c>
      <c r="N157" s="10">
        <f>100*(M157/K157)</f>
        <v>-100</v>
      </c>
      <c r="O157" s="4" t="str">
        <f>IF(AND(I157&gt;=5,J157&gt;=5,K157&gt;=5,L157&gt;=5),"eligible for chi-square test","not eligible for chi-square test")</f>
        <v>not eligible for chi-square test</v>
      </c>
      <c r="S157" s="6" t="str">
        <f>IF(O157="not eligible for chi-square test","not eligible for chi-square testing",IF(Q157&gt;=0.01,"test results not statistically significant",IF(M157&lt;=0,"test results statistically significant, minority NOT overrepresented in arrests",IF(M157&gt;0,"test results statistically significant, minority overrepresented in arrests"))))</f>
        <v>not eligible for chi-square testing</v>
      </c>
    </row>
    <row r="158" spans="1:19" x14ac:dyDescent="0.2">
      <c r="A158" s="6" t="s">
        <v>237</v>
      </c>
      <c r="B158" s="7" t="s">
        <v>238</v>
      </c>
      <c r="C158" s="8">
        <v>35</v>
      </c>
      <c r="D158" s="3">
        <v>0</v>
      </c>
      <c r="E158" s="3">
        <v>35</v>
      </c>
      <c r="F158" s="3">
        <v>0</v>
      </c>
      <c r="G158" s="3">
        <v>0</v>
      </c>
      <c r="H158" s="3">
        <v>0</v>
      </c>
      <c r="I158" s="9">
        <f>(C158/SUM(C158,F158))*SUM(D158,G158)</f>
        <v>0</v>
      </c>
      <c r="J158" s="9">
        <f>(C158/SUM(C158,F158))*SUM(E158,H158)</f>
        <v>35</v>
      </c>
      <c r="K158" s="9">
        <f>(F158/SUM(C158,F158))*SUM(D158,G158)</f>
        <v>0</v>
      </c>
      <c r="L158" s="9">
        <f>(F158/SUM(C158,F158))*SUM(E158,H158)</f>
        <v>0</v>
      </c>
      <c r="M158" s="9">
        <f>G158-K158</f>
        <v>0</v>
      </c>
      <c r="N158" s="10" t="e">
        <f>100*(M158/K158)</f>
        <v>#DIV/0!</v>
      </c>
      <c r="O158" s="4" t="str">
        <f>IF(AND(I158&gt;=5,J158&gt;=5,K158&gt;=5,L158&gt;=5),"eligible for chi-square test","not eligible for chi-square test")</f>
        <v>not eligible for chi-square test</v>
      </c>
      <c r="S158" s="6" t="str">
        <f>IF(O158="not eligible for chi-square test","not eligible for chi-square testing",IF(Q158&gt;=0.01,"test results not statistically significant",IF(M158&lt;=0,"test results statistically significant, minority NOT overrepresented in arrests",IF(M158&gt;0,"test results statistically significant, minority overrepresented in arrests"))))</f>
        <v>not eligible for chi-square testing</v>
      </c>
    </row>
    <row r="159" spans="1:19" x14ac:dyDescent="0.2">
      <c r="A159" s="6" t="s">
        <v>129</v>
      </c>
      <c r="B159" s="7" t="s">
        <v>130</v>
      </c>
      <c r="C159" s="8">
        <v>5</v>
      </c>
      <c r="D159" s="3">
        <v>0</v>
      </c>
      <c r="E159" s="3">
        <v>5</v>
      </c>
      <c r="F159" s="3">
        <v>0</v>
      </c>
      <c r="G159" s="3">
        <v>0</v>
      </c>
      <c r="H159" s="3">
        <v>0</v>
      </c>
      <c r="I159" s="9">
        <f>(C159/SUM(C159,F159))*SUM(D159,G159)</f>
        <v>0</v>
      </c>
      <c r="J159" s="9">
        <f>(C159/SUM(C159,F159))*SUM(E159,H159)</f>
        <v>5</v>
      </c>
      <c r="K159" s="9">
        <f>(F159/SUM(C159,F159))*SUM(D159,G159)</f>
        <v>0</v>
      </c>
      <c r="L159" s="9">
        <f>(F159/SUM(C159,F159))*SUM(E159,H159)</f>
        <v>0</v>
      </c>
      <c r="M159" s="9">
        <f>G159-K159</f>
        <v>0</v>
      </c>
      <c r="N159" s="10" t="e">
        <f>100*(M159/K159)</f>
        <v>#DIV/0!</v>
      </c>
      <c r="O159" s="4" t="str">
        <f>IF(AND(I159&gt;=5,J159&gt;=5,K159&gt;=5,L159&gt;=5),"eligible for chi-square test","not eligible for chi-square test")</f>
        <v>not eligible for chi-square test</v>
      </c>
      <c r="S159" s="6" t="str">
        <f>IF(O159="not eligible for chi-square test","not eligible for chi-square testing",IF(Q159&gt;=0.01,"test results not statistically significant",IF(M159&lt;=0,"test results statistically significant, minority NOT overrepresented in arrests",IF(M159&gt;0,"test results statistically significant, minority overrepresented in arrests"))))</f>
        <v>not eligible for chi-square testing</v>
      </c>
    </row>
    <row r="160" spans="1:19" x14ac:dyDescent="0.2">
      <c r="A160" s="6" t="s">
        <v>197</v>
      </c>
      <c r="B160" s="7" t="s">
        <v>198</v>
      </c>
      <c r="C160" s="8">
        <v>593</v>
      </c>
      <c r="D160" s="3">
        <v>4</v>
      </c>
      <c r="E160" s="3">
        <v>589</v>
      </c>
      <c r="F160" s="3">
        <v>2</v>
      </c>
      <c r="G160" s="3">
        <v>0</v>
      </c>
      <c r="H160" s="3">
        <v>2</v>
      </c>
      <c r="I160" s="9">
        <f>(C160/SUM(C160,F160))*SUM(D160,G160)</f>
        <v>3.9865546218487395</v>
      </c>
      <c r="J160" s="9">
        <f>(C160/SUM(C160,F160))*SUM(E160,H160)</f>
        <v>589.01344537815123</v>
      </c>
      <c r="K160" s="9">
        <f>(F160/SUM(C160,F160))*SUM(D160,G160)</f>
        <v>1.3445378151260505E-2</v>
      </c>
      <c r="L160" s="9">
        <f>(F160/SUM(C160,F160))*SUM(E160,H160)</f>
        <v>1.9865546218487395</v>
      </c>
      <c r="M160" s="9">
        <f>G160-K160</f>
        <v>-1.3445378151260505E-2</v>
      </c>
      <c r="N160" s="10">
        <f>100*(M160/K160)</f>
        <v>-100</v>
      </c>
      <c r="O160" s="4" t="str">
        <f>IF(AND(I160&gt;=5,J160&gt;=5,K160&gt;=5,L160&gt;=5),"eligible for chi-square test","not eligible for chi-square test")</f>
        <v>not eligible for chi-square test</v>
      </c>
      <c r="S160" s="6" t="str">
        <f>IF(O160="not eligible for chi-square test","not eligible for chi-square testing",IF(Q160&gt;=0.01,"test results not statistically significant",IF(M160&lt;=0,"test results statistically significant, minority NOT overrepresented in arrests",IF(M160&gt;0,"test results statistically significant, minority overrepresented in arrests"))))</f>
        <v>not eligible for chi-square testing</v>
      </c>
    </row>
    <row r="161" spans="1:19" x14ac:dyDescent="0.2">
      <c r="A161" s="6" t="s">
        <v>49</v>
      </c>
      <c r="B161" s="7" t="s">
        <v>50</v>
      </c>
      <c r="C161" s="8">
        <v>151</v>
      </c>
      <c r="D161" s="3">
        <v>0</v>
      </c>
      <c r="E161" s="3">
        <v>151</v>
      </c>
      <c r="F161" s="3">
        <v>2</v>
      </c>
      <c r="G161" s="3">
        <v>0</v>
      </c>
      <c r="H161" s="3">
        <v>2</v>
      </c>
      <c r="I161" s="9">
        <f>(C161/SUM(C161,F161))*SUM(D161,G161)</f>
        <v>0</v>
      </c>
      <c r="J161" s="9">
        <f>(C161/SUM(C161,F161))*SUM(E161,H161)</f>
        <v>151</v>
      </c>
      <c r="K161" s="9">
        <f>(F161/SUM(C161,F161))*SUM(D161,G161)</f>
        <v>0</v>
      </c>
      <c r="L161" s="9">
        <f>(F161/SUM(C161,F161))*SUM(E161,H161)</f>
        <v>2</v>
      </c>
      <c r="M161" s="9">
        <f>G161-K161</f>
        <v>0</v>
      </c>
      <c r="N161" s="10" t="e">
        <f>100*(M161/K161)</f>
        <v>#DIV/0!</v>
      </c>
      <c r="O161" s="4" t="str">
        <f>IF(AND(I161&gt;=5,J161&gt;=5,K161&gt;=5,L161&gt;=5),"eligible for chi-square test","not eligible for chi-square test")</f>
        <v>not eligible for chi-square test</v>
      </c>
      <c r="S161" s="6" t="str">
        <f>IF(O161="not eligible for chi-square test","not eligible for chi-square testing",IF(Q161&gt;=0.01,"test results not statistically significant",IF(M161&lt;=0,"test results statistically significant, minority NOT overrepresented in arrests",IF(M161&gt;0,"test results statistically significant, minority overrepresented in arrests"))))</f>
        <v>not eligible for chi-square testing</v>
      </c>
    </row>
    <row r="162" spans="1:19" x14ac:dyDescent="0.2">
      <c r="A162" s="6" t="s">
        <v>363</v>
      </c>
      <c r="B162" s="7" t="s">
        <v>364</v>
      </c>
      <c r="C162" s="8">
        <v>220</v>
      </c>
      <c r="D162" s="3">
        <v>3</v>
      </c>
      <c r="E162" s="3">
        <v>217</v>
      </c>
      <c r="F162" s="3">
        <v>3</v>
      </c>
      <c r="G162" s="3">
        <v>0</v>
      </c>
      <c r="H162" s="3">
        <v>3</v>
      </c>
      <c r="I162" s="9">
        <f>(C162/SUM(C162,F162))*SUM(D162,G162)</f>
        <v>2.9596412556053808</v>
      </c>
      <c r="J162" s="9">
        <f>(C162/SUM(C162,F162))*SUM(E162,H162)</f>
        <v>217.04035874439461</v>
      </c>
      <c r="K162" s="9">
        <f>(F162/SUM(C162,F162))*SUM(D162,G162)</f>
        <v>4.035874439461884E-2</v>
      </c>
      <c r="L162" s="9">
        <f>(F162/SUM(C162,F162))*SUM(E162,H162)</f>
        <v>2.9596412556053813</v>
      </c>
      <c r="M162" s="9">
        <f>G162-K162</f>
        <v>-4.035874439461884E-2</v>
      </c>
      <c r="N162" s="10">
        <f>100*(M162/K162)</f>
        <v>-100</v>
      </c>
      <c r="O162" s="4" t="str">
        <f>IF(AND(I162&gt;=5,J162&gt;=5,K162&gt;=5,L162&gt;=5),"eligible for chi-square test","not eligible for chi-square test")</f>
        <v>not eligible for chi-square test</v>
      </c>
      <c r="S162" s="6" t="str">
        <f>IF(O162="not eligible for chi-square test","not eligible for chi-square testing",IF(Q162&gt;=0.01,"test results not statistically significant",IF(M162&lt;=0,"test results statistically significant, minority NOT overrepresented in arrests",IF(M162&gt;0,"test results statistically significant, minority overrepresented in arrests"))))</f>
        <v>not eligible for chi-square testing</v>
      </c>
    </row>
    <row r="163" spans="1:19" x14ac:dyDescent="0.2">
      <c r="A163" s="6" t="s">
        <v>201</v>
      </c>
      <c r="B163" s="7" t="s">
        <v>202</v>
      </c>
      <c r="C163" s="8">
        <v>108</v>
      </c>
      <c r="D163" s="3">
        <v>7</v>
      </c>
      <c r="E163" s="3">
        <v>101</v>
      </c>
      <c r="F163" s="3">
        <v>1</v>
      </c>
      <c r="G163" s="3">
        <v>1</v>
      </c>
      <c r="H163" s="3">
        <v>0</v>
      </c>
      <c r="I163" s="9">
        <f>(C163/SUM(C163,F163))*SUM(D163,G163)</f>
        <v>7.9266055045871564</v>
      </c>
      <c r="J163" s="9">
        <f>(C163/SUM(C163,F163))*SUM(E163,H163)</f>
        <v>100.07339449541286</v>
      </c>
      <c r="K163" s="9">
        <f>(F163/SUM(C163,F163))*SUM(D163,G163)</f>
        <v>7.3394495412844041E-2</v>
      </c>
      <c r="L163" s="9">
        <f>(F163/SUM(C163,F163))*SUM(E163,H163)</f>
        <v>0.92660550458715596</v>
      </c>
      <c r="M163" s="9">
        <f>G163-K163</f>
        <v>0.92660550458715596</v>
      </c>
      <c r="N163" s="10">
        <f>100*(M163/K163)</f>
        <v>1262.5</v>
      </c>
      <c r="O163" s="4" t="str">
        <f>IF(AND(I163&gt;=5,J163&gt;=5,K163&gt;=5,L163&gt;=5),"eligible for chi-square test","not eligible for chi-square test")</f>
        <v>not eligible for chi-square test</v>
      </c>
      <c r="S163" s="6" t="str">
        <f>IF(O163="not eligible for chi-square test","not eligible for chi-square testing",IF(Q163&gt;=0.01,"test results not statistically significant",IF(M163&lt;=0,"test results statistically significant, minority NOT overrepresented in arrests",IF(M163&gt;0,"test results statistically significant, minority overrepresented in arrests"))))</f>
        <v>not eligible for chi-square testing</v>
      </c>
    </row>
    <row r="164" spans="1:19" x14ac:dyDescent="0.2">
      <c r="A164" s="6" t="s">
        <v>209</v>
      </c>
      <c r="B164" s="7" t="s">
        <v>210</v>
      </c>
      <c r="C164" s="8">
        <v>4141</v>
      </c>
      <c r="D164" s="3">
        <v>11</v>
      </c>
      <c r="E164" s="3">
        <v>4130</v>
      </c>
      <c r="F164" s="3">
        <v>337</v>
      </c>
      <c r="G164" s="3">
        <v>1</v>
      </c>
      <c r="H164" s="3">
        <v>336</v>
      </c>
      <c r="I164" s="9">
        <f>(C164/SUM(C164,F164))*SUM(D164,G164)</f>
        <v>11.09691826708352</v>
      </c>
      <c r="J164" s="9">
        <f>(C164/SUM(C164,F164))*SUM(E164,H164)</f>
        <v>4129.9030817329167</v>
      </c>
      <c r="K164" s="9">
        <f>(F164/SUM(C164,F164))*SUM(D164,G164)</f>
        <v>0.90308173291648064</v>
      </c>
      <c r="L164" s="9">
        <f>(F164/SUM(C164,F164))*SUM(E164,H164)</f>
        <v>336.09691826708354</v>
      </c>
      <c r="M164" s="9">
        <f>G164-K164</f>
        <v>9.691826708351936E-2</v>
      </c>
      <c r="N164" s="10">
        <f>100*(M164/K164)</f>
        <v>10.731948565776451</v>
      </c>
      <c r="O164" s="4" t="str">
        <f>IF(AND(I164&gt;=5,J164&gt;=5,K164&gt;=5,L164&gt;=5),"eligible for chi-square test","not eligible for chi-square test")</f>
        <v>not eligible for chi-square test</v>
      </c>
      <c r="S164" s="6" t="str">
        <f>IF(O164="not eligible for chi-square test","not eligible for chi-square testing",IF(Q164&gt;=0.01,"test results not statistically significant",IF(M164&lt;=0,"test results statistically significant, minority NOT overrepresented in arrests",IF(M164&gt;0,"test results statistically significant, minority overrepresented in arrests"))))</f>
        <v>not eligible for chi-square testing</v>
      </c>
    </row>
    <row r="165" spans="1:19" x14ac:dyDescent="0.2">
      <c r="A165" s="6" t="s">
        <v>341</v>
      </c>
      <c r="B165" s="7" t="s">
        <v>342</v>
      </c>
      <c r="C165" s="8">
        <v>786</v>
      </c>
      <c r="D165" s="3">
        <v>13</v>
      </c>
      <c r="E165" s="3">
        <v>773</v>
      </c>
      <c r="F165" s="3">
        <v>16</v>
      </c>
      <c r="G165" s="3">
        <v>0</v>
      </c>
      <c r="H165" s="3">
        <v>16</v>
      </c>
      <c r="I165" s="9">
        <f>(C165/SUM(C165,F165))*SUM(D165,G165)</f>
        <v>12.74064837905237</v>
      </c>
      <c r="J165" s="9">
        <f>(C165/SUM(C165,F165))*SUM(E165,H165)</f>
        <v>773.25935162094765</v>
      </c>
      <c r="K165" s="9">
        <f>(F165/SUM(C165,F165))*SUM(D165,G165)</f>
        <v>0.25935162094763092</v>
      </c>
      <c r="L165" s="9">
        <f>(F165/SUM(C165,F165))*SUM(E165,H165)</f>
        <v>15.740648379052368</v>
      </c>
      <c r="M165" s="9">
        <f>G165-K165</f>
        <v>-0.25935162094763092</v>
      </c>
      <c r="N165" s="10">
        <f>100*(M165/K165)</f>
        <v>-100</v>
      </c>
      <c r="O165" s="4" t="str">
        <f>IF(AND(I165&gt;=5,J165&gt;=5,K165&gt;=5,L165&gt;=5),"eligible for chi-square test","not eligible for chi-square test")</f>
        <v>not eligible for chi-square test</v>
      </c>
      <c r="S165" s="6" t="str">
        <f>IF(O165="not eligible for chi-square test","not eligible for chi-square testing",IF(Q165&gt;=0.01,"test results not statistically significant",IF(M165&lt;=0,"test results statistically significant, minority NOT overrepresented in arrests",IF(M165&gt;0,"test results statistically significant, minority overrepresented in arrests"))))</f>
        <v>not eligible for chi-square testing</v>
      </c>
    </row>
    <row r="166" spans="1:19" x14ac:dyDescent="0.2">
      <c r="A166" s="6" t="s">
        <v>499</v>
      </c>
      <c r="B166" s="7" t="s">
        <v>500</v>
      </c>
      <c r="C166" s="8">
        <v>676</v>
      </c>
      <c r="D166" s="3">
        <v>2</v>
      </c>
      <c r="E166" s="3">
        <v>674</v>
      </c>
      <c r="F166" s="3">
        <v>22</v>
      </c>
      <c r="G166" s="3">
        <v>0</v>
      </c>
      <c r="H166" s="3">
        <v>22</v>
      </c>
      <c r="I166" s="9">
        <f>(C166/SUM(C166,F166))*SUM(D166,G166)</f>
        <v>1.9369627507163323</v>
      </c>
      <c r="J166" s="9">
        <f>(C166/SUM(C166,F166))*SUM(E166,H166)</f>
        <v>674.06303724928364</v>
      </c>
      <c r="K166" s="9">
        <f>(F166/SUM(C166,F166))*SUM(D166,G166)</f>
        <v>6.3037249283667621E-2</v>
      </c>
      <c r="L166" s="9">
        <f>(F166/SUM(C166,F166))*SUM(E166,H166)</f>
        <v>21.936962750716333</v>
      </c>
      <c r="M166" s="9">
        <f>G166-K166</f>
        <v>-6.3037249283667621E-2</v>
      </c>
      <c r="N166" s="10">
        <f>100*(M166/K166)</f>
        <v>-100</v>
      </c>
      <c r="O166" s="4" t="str">
        <f>IF(AND(I166&gt;=5,J166&gt;=5,K166&gt;=5,L166&gt;=5),"eligible for chi-square test","not eligible for chi-square test")</f>
        <v>not eligible for chi-square test</v>
      </c>
      <c r="S166" s="6" t="str">
        <f>IF(O166="not eligible for chi-square test","not eligible for chi-square testing",IF(Q166&gt;=0.01,"test results not statistically significant",IF(M166&lt;=0,"test results statistically significant, minority NOT overrepresented in arrests",IF(M166&gt;0,"test results statistically significant, minority overrepresented in arrests"))))</f>
        <v>not eligible for chi-square testing</v>
      </c>
    </row>
    <row r="167" spans="1:19" x14ac:dyDescent="0.2">
      <c r="A167" s="6" t="s">
        <v>303</v>
      </c>
      <c r="B167" s="7" t="s">
        <v>304</v>
      </c>
      <c r="C167" s="8">
        <v>234</v>
      </c>
      <c r="D167" s="3">
        <v>3</v>
      </c>
      <c r="E167" s="3">
        <v>231</v>
      </c>
      <c r="F167" s="3">
        <v>3</v>
      </c>
      <c r="G167" s="3">
        <v>0</v>
      </c>
      <c r="H167" s="3">
        <v>3</v>
      </c>
      <c r="I167" s="9">
        <f>(C167/SUM(C167,F167))*SUM(D167,G167)</f>
        <v>2.9620253164556964</v>
      </c>
      <c r="J167" s="9">
        <f>(C167/SUM(C167,F167))*SUM(E167,H167)</f>
        <v>231.03797468354432</v>
      </c>
      <c r="K167" s="9">
        <f>(F167/SUM(C167,F167))*SUM(D167,G167)</f>
        <v>3.7974683544303799E-2</v>
      </c>
      <c r="L167" s="9">
        <f>(F167/SUM(C167,F167))*SUM(E167,H167)</f>
        <v>2.962025316455696</v>
      </c>
      <c r="M167" s="9">
        <f>G167-K167</f>
        <v>-3.7974683544303799E-2</v>
      </c>
      <c r="N167" s="10">
        <f>100*(M167/K167)</f>
        <v>-100</v>
      </c>
      <c r="O167" s="4" t="str">
        <f>IF(AND(I167&gt;=5,J167&gt;=5,K167&gt;=5,L167&gt;=5),"eligible for chi-square test","not eligible for chi-square test")</f>
        <v>not eligible for chi-square test</v>
      </c>
      <c r="S167" s="6" t="str">
        <f>IF(O167="not eligible for chi-square test","not eligible for chi-square testing",IF(Q167&gt;=0.01,"test results not statistically significant",IF(M167&lt;=0,"test results statistically significant, minority NOT overrepresented in arrests",IF(M167&gt;0,"test results statistically significant, minority overrepresented in arrests"))))</f>
        <v>not eligible for chi-square testing</v>
      </c>
    </row>
    <row r="168" spans="1:19" x14ac:dyDescent="0.2">
      <c r="A168" s="6" t="s">
        <v>207</v>
      </c>
      <c r="B168" s="7" t="s">
        <v>208</v>
      </c>
      <c r="C168" s="8">
        <v>7929</v>
      </c>
      <c r="D168" s="3">
        <v>1</v>
      </c>
      <c r="E168" s="3">
        <v>7928</v>
      </c>
      <c r="F168" s="3">
        <v>1594</v>
      </c>
      <c r="G168" s="3">
        <v>0</v>
      </c>
      <c r="H168" s="3">
        <v>1594</v>
      </c>
      <c r="I168" s="9">
        <f>(C168/SUM(C168,F168))*SUM(D168,G168)</f>
        <v>0.83261577234064899</v>
      </c>
      <c r="J168" s="9">
        <f>(C168/SUM(C168,F168))*SUM(E168,H168)</f>
        <v>7928.1673842276596</v>
      </c>
      <c r="K168" s="9">
        <f>(F168/SUM(C168,F168))*SUM(D168,G168)</f>
        <v>0.16738422765935104</v>
      </c>
      <c r="L168" s="9">
        <f>(F168/SUM(C168,F168))*SUM(E168,H168)</f>
        <v>1593.8326157723407</v>
      </c>
      <c r="M168" s="9">
        <f>G168-K168</f>
        <v>-0.16738422765935104</v>
      </c>
      <c r="N168" s="10">
        <f>100*(M168/K168)</f>
        <v>-100</v>
      </c>
      <c r="O168" s="4" t="str">
        <f>IF(AND(I168&gt;=5,J168&gt;=5,K168&gt;=5,L168&gt;=5),"eligible for chi-square test","not eligible for chi-square test")</f>
        <v>not eligible for chi-square test</v>
      </c>
      <c r="S168" s="6" t="str">
        <f>IF(O168="not eligible for chi-square test","not eligible for chi-square testing",IF(Q168&gt;=0.01,"test results not statistically significant",IF(M168&lt;=0,"test results statistically significant, minority NOT overrepresented in arrests",IF(M168&gt;0,"test results statistically significant, minority overrepresented in arrests"))))</f>
        <v>not eligible for chi-square testing</v>
      </c>
    </row>
    <row r="169" spans="1:19" x14ac:dyDescent="0.2">
      <c r="A169" s="6" t="s">
        <v>215</v>
      </c>
      <c r="B169" s="7" t="s">
        <v>216</v>
      </c>
      <c r="C169" s="8">
        <v>2107</v>
      </c>
      <c r="D169" s="3">
        <v>24</v>
      </c>
      <c r="E169" s="3">
        <v>2083</v>
      </c>
      <c r="F169" s="3">
        <v>13</v>
      </c>
      <c r="G169" s="3">
        <v>1</v>
      </c>
      <c r="H169" s="3">
        <v>12</v>
      </c>
      <c r="I169" s="9">
        <f>(C169/SUM(C169,F169))*SUM(D169,G169)</f>
        <v>24.846698113207548</v>
      </c>
      <c r="J169" s="9">
        <f>(C169/SUM(C169,F169))*SUM(E169,H169)</f>
        <v>2082.1533018867922</v>
      </c>
      <c r="K169" s="9">
        <f>(F169/SUM(C169,F169))*SUM(D169,G169)</f>
        <v>0.15330188679245285</v>
      </c>
      <c r="L169" s="9">
        <f>(F169/SUM(C169,F169))*SUM(E169,H169)</f>
        <v>12.846698113207548</v>
      </c>
      <c r="M169" s="9">
        <f>G169-K169</f>
        <v>0.84669811320754718</v>
      </c>
      <c r="N169" s="10">
        <f>100*(M169/K169)</f>
        <v>552.30769230769226</v>
      </c>
      <c r="O169" s="4" t="str">
        <f>IF(AND(I169&gt;=5,J169&gt;=5,K169&gt;=5,L169&gt;=5),"eligible for chi-square test","not eligible for chi-square test")</f>
        <v>not eligible for chi-square test</v>
      </c>
      <c r="S169" s="6" t="str">
        <f>IF(O169="not eligible for chi-square test","not eligible for chi-square testing",IF(Q169&gt;=0.01,"test results not statistically significant",IF(M169&lt;=0,"test results statistically significant, minority NOT overrepresented in arrests",IF(M169&gt;0,"test results statistically significant, minority overrepresented in arrests"))))</f>
        <v>not eligible for chi-square testing</v>
      </c>
    </row>
    <row r="170" spans="1:19" x14ac:dyDescent="0.2">
      <c r="A170" s="6" t="s">
        <v>217</v>
      </c>
      <c r="B170" s="7" t="s">
        <v>218</v>
      </c>
      <c r="C170" s="8">
        <v>80</v>
      </c>
      <c r="D170" s="3">
        <v>2</v>
      </c>
      <c r="E170" s="3">
        <v>78</v>
      </c>
      <c r="F170" s="3">
        <v>1</v>
      </c>
      <c r="G170" s="3">
        <v>0</v>
      </c>
      <c r="H170" s="3">
        <v>1</v>
      </c>
      <c r="I170" s="9">
        <f>(C170/SUM(C170,F170))*SUM(D170,G170)</f>
        <v>1.9753086419753085</v>
      </c>
      <c r="J170" s="9">
        <f>(C170/SUM(C170,F170))*SUM(E170,H170)</f>
        <v>78.024691358024683</v>
      </c>
      <c r="K170" s="9">
        <f>(F170/SUM(C170,F170))*SUM(D170,G170)</f>
        <v>2.4691358024691357E-2</v>
      </c>
      <c r="L170" s="9">
        <f>(F170/SUM(C170,F170))*SUM(E170,H170)</f>
        <v>0.97530864197530853</v>
      </c>
      <c r="M170" s="9">
        <f>G170-K170</f>
        <v>-2.4691358024691357E-2</v>
      </c>
      <c r="N170" s="10">
        <f>100*(M170/K170)</f>
        <v>-100</v>
      </c>
      <c r="O170" s="4" t="str">
        <f>IF(AND(I170&gt;=5,J170&gt;=5,K170&gt;=5,L170&gt;=5),"eligible for chi-square test","not eligible for chi-square test")</f>
        <v>not eligible for chi-square test</v>
      </c>
      <c r="S170" s="6" t="str">
        <f>IF(O170="not eligible for chi-square test","not eligible for chi-square testing",IF(Q170&gt;=0.01,"test results not statistically significant",IF(M170&lt;=0,"test results statistically significant, minority NOT overrepresented in arrests",IF(M170&gt;0,"test results statistically significant, minority overrepresented in arrests"))))</f>
        <v>not eligible for chi-square testing</v>
      </c>
    </row>
    <row r="171" spans="1:19" x14ac:dyDescent="0.2">
      <c r="A171" s="6" t="s">
        <v>219</v>
      </c>
      <c r="B171" s="7" t="s">
        <v>220</v>
      </c>
      <c r="C171" s="8">
        <v>190</v>
      </c>
      <c r="D171" s="3">
        <v>1</v>
      </c>
      <c r="E171" s="3">
        <v>189</v>
      </c>
      <c r="F171" s="3">
        <v>0</v>
      </c>
      <c r="G171" s="3">
        <v>0</v>
      </c>
      <c r="H171" s="3">
        <v>0</v>
      </c>
      <c r="I171" s="9">
        <f>(C171/SUM(C171,F171))*SUM(D171,G171)</f>
        <v>1</v>
      </c>
      <c r="J171" s="9">
        <f>(C171/SUM(C171,F171))*SUM(E171,H171)</f>
        <v>189</v>
      </c>
      <c r="K171" s="9">
        <f>(F171/SUM(C171,F171))*SUM(D171,G171)</f>
        <v>0</v>
      </c>
      <c r="L171" s="9">
        <f>(F171/SUM(C171,F171))*SUM(E171,H171)</f>
        <v>0</v>
      </c>
      <c r="M171" s="9">
        <f>G171-K171</f>
        <v>0</v>
      </c>
      <c r="N171" s="10" t="e">
        <f>100*(M171/K171)</f>
        <v>#DIV/0!</v>
      </c>
      <c r="O171" s="4" t="str">
        <f>IF(AND(I171&gt;=5,J171&gt;=5,K171&gt;=5,L171&gt;=5),"eligible for chi-square test","not eligible for chi-square test")</f>
        <v>not eligible for chi-square test</v>
      </c>
      <c r="S171" s="6" t="str">
        <f>IF(O171="not eligible for chi-square test","not eligible for chi-square testing",IF(Q171&gt;=0.01,"test results not statistically significant",IF(M171&lt;=0,"test results statistically significant, minority NOT overrepresented in arrests",IF(M171&gt;0,"test results statistically significant, minority overrepresented in arrests"))))</f>
        <v>not eligible for chi-square testing</v>
      </c>
    </row>
    <row r="172" spans="1:19" x14ac:dyDescent="0.2">
      <c r="A172" s="6" t="s">
        <v>281</v>
      </c>
      <c r="B172" s="7" t="s">
        <v>282</v>
      </c>
      <c r="C172" s="8">
        <v>460</v>
      </c>
      <c r="D172" s="3">
        <v>12</v>
      </c>
      <c r="E172" s="3">
        <v>448</v>
      </c>
      <c r="F172" s="3">
        <v>5</v>
      </c>
      <c r="G172" s="3">
        <v>0</v>
      </c>
      <c r="H172" s="3">
        <v>5</v>
      </c>
      <c r="I172" s="9">
        <f>(C172/SUM(C172,F172))*SUM(D172,G172)</f>
        <v>11.870967741935484</v>
      </c>
      <c r="J172" s="9">
        <f>(C172/SUM(C172,F172))*SUM(E172,H172)</f>
        <v>448.12903225806451</v>
      </c>
      <c r="K172" s="9">
        <f>(F172/SUM(C172,F172))*SUM(D172,G172)</f>
        <v>0.12903225806451613</v>
      </c>
      <c r="L172" s="9">
        <f>(F172/SUM(C172,F172))*SUM(E172,H172)</f>
        <v>4.870967741935484</v>
      </c>
      <c r="M172" s="9">
        <f>G172-K172</f>
        <v>-0.12903225806451613</v>
      </c>
      <c r="N172" s="10">
        <f>100*(M172/K172)</f>
        <v>-100</v>
      </c>
      <c r="O172" s="4" t="str">
        <f>IF(AND(I172&gt;=5,J172&gt;=5,K172&gt;=5,L172&gt;=5),"eligible for chi-square test","not eligible for chi-square test")</f>
        <v>not eligible for chi-square test</v>
      </c>
      <c r="S172" s="6" t="str">
        <f>IF(O172="not eligible for chi-square test","not eligible for chi-square testing",IF(Q172&gt;=0.01,"test results not statistically significant",IF(M172&lt;=0,"test results statistically significant, minority NOT overrepresented in arrests",IF(M172&gt;0,"test results statistically significant, minority overrepresented in arrests"))))</f>
        <v>not eligible for chi-square testing</v>
      </c>
    </row>
    <row r="173" spans="1:19" x14ac:dyDescent="0.2">
      <c r="A173" s="6" t="s">
        <v>497</v>
      </c>
      <c r="B173" s="7" t="s">
        <v>498</v>
      </c>
      <c r="C173" s="8">
        <v>2159</v>
      </c>
      <c r="D173" s="3">
        <v>47</v>
      </c>
      <c r="E173" s="3">
        <v>2112</v>
      </c>
      <c r="F173" s="3">
        <v>36</v>
      </c>
      <c r="G173" s="3">
        <v>0</v>
      </c>
      <c r="H173" s="3">
        <v>36</v>
      </c>
      <c r="I173" s="9">
        <f>(C173/SUM(C173,F173))*SUM(D173,G173)</f>
        <v>46.229157175398633</v>
      </c>
      <c r="J173" s="9">
        <f>(C173/SUM(C173,F173))*SUM(E173,H173)</f>
        <v>2112.7708428246015</v>
      </c>
      <c r="K173" s="9">
        <f>(F173/SUM(C173,F173))*SUM(D173,G173)</f>
        <v>0.77084282460136677</v>
      </c>
      <c r="L173" s="9">
        <f>(F173/SUM(C173,F173))*SUM(E173,H173)</f>
        <v>35.22915717539864</v>
      </c>
      <c r="M173" s="9">
        <f>G173-K173</f>
        <v>-0.77084282460136677</v>
      </c>
      <c r="N173" s="10">
        <f>100*(M173/K173)</f>
        <v>-100</v>
      </c>
      <c r="O173" s="4" t="str">
        <f>IF(AND(I173&gt;=5,J173&gt;=5,K173&gt;=5,L173&gt;=5),"eligible for chi-square test","not eligible for chi-square test")</f>
        <v>not eligible for chi-square test</v>
      </c>
      <c r="S173" s="6" t="str">
        <f>IF(O173="not eligible for chi-square test","not eligible for chi-square testing",IF(Q173&gt;=0.01,"test results not statistically significant",IF(M173&lt;=0,"test results statistically significant, minority NOT overrepresented in arrests",IF(M173&gt;0,"test results statistically significant, minority overrepresented in arrests"))))</f>
        <v>not eligible for chi-square testing</v>
      </c>
    </row>
    <row r="174" spans="1:19" x14ac:dyDescent="0.2">
      <c r="A174" s="6" t="s">
        <v>225</v>
      </c>
      <c r="B174" s="7" t="s">
        <v>226</v>
      </c>
      <c r="C174" s="8">
        <v>1536</v>
      </c>
      <c r="D174" s="3">
        <v>10</v>
      </c>
      <c r="E174" s="3">
        <v>1526</v>
      </c>
      <c r="F174" s="3">
        <v>7</v>
      </c>
      <c r="G174" s="3">
        <v>0</v>
      </c>
      <c r="H174" s="3">
        <v>7</v>
      </c>
      <c r="I174" s="9">
        <f>(C174/SUM(C174,F174))*SUM(D174,G174)</f>
        <v>9.9546338302009083</v>
      </c>
      <c r="J174" s="9">
        <f>(C174/SUM(C174,F174))*SUM(E174,H174)</f>
        <v>1526.0453661697991</v>
      </c>
      <c r="K174" s="9">
        <f>(F174/SUM(C174,F174))*SUM(D174,G174)</f>
        <v>4.5366169799092679E-2</v>
      </c>
      <c r="L174" s="9">
        <f>(F174/SUM(C174,F174))*SUM(E174,H174)</f>
        <v>6.9546338302009074</v>
      </c>
      <c r="M174" s="9">
        <f>G174-K174</f>
        <v>-4.5366169799092679E-2</v>
      </c>
      <c r="N174" s="10">
        <f>100*(M174/K174)</f>
        <v>-100</v>
      </c>
      <c r="O174" s="4" t="str">
        <f>IF(AND(I174&gt;=5,J174&gt;=5,K174&gt;=5,L174&gt;=5),"eligible for chi-square test","not eligible for chi-square test")</f>
        <v>not eligible for chi-square test</v>
      </c>
      <c r="S174" s="6" t="str">
        <f>IF(O174="not eligible for chi-square test","not eligible for chi-square testing",IF(Q174&gt;=0.01,"test results not statistically significant",IF(M174&lt;=0,"test results statistically significant, minority NOT overrepresented in arrests",IF(M174&gt;0,"test results statistically significant, minority overrepresented in arrests"))))</f>
        <v>not eligible for chi-square testing</v>
      </c>
    </row>
    <row r="175" spans="1:19" x14ac:dyDescent="0.2">
      <c r="A175" s="6" t="s">
        <v>311</v>
      </c>
      <c r="B175" s="7" t="s">
        <v>312</v>
      </c>
      <c r="C175" s="8">
        <v>1621</v>
      </c>
      <c r="D175" s="3">
        <v>3</v>
      </c>
      <c r="E175" s="3">
        <v>1618</v>
      </c>
      <c r="F175" s="3">
        <v>147</v>
      </c>
      <c r="G175" s="3">
        <v>0</v>
      </c>
      <c r="H175" s="3">
        <v>147</v>
      </c>
      <c r="I175" s="9">
        <f>(C175/SUM(C175,F175))*SUM(D175,G175)</f>
        <v>2.7505656108597285</v>
      </c>
      <c r="J175" s="9">
        <f>(C175/SUM(C175,F175))*SUM(E175,H175)</f>
        <v>1618.2494343891401</v>
      </c>
      <c r="K175" s="9">
        <f>(F175/SUM(C175,F175))*SUM(D175,G175)</f>
        <v>0.2494343891402715</v>
      </c>
      <c r="L175" s="9">
        <f>(F175/SUM(C175,F175))*SUM(E175,H175)</f>
        <v>146.75056561085972</v>
      </c>
      <c r="M175" s="9">
        <f>G175-K175</f>
        <v>-0.2494343891402715</v>
      </c>
      <c r="N175" s="10">
        <f>100*(M175/K175)</f>
        <v>-100</v>
      </c>
      <c r="O175" s="4" t="str">
        <f>IF(AND(I175&gt;=5,J175&gt;=5,K175&gt;=5,L175&gt;=5),"eligible for chi-square test","not eligible for chi-square test")</f>
        <v>not eligible for chi-square test</v>
      </c>
      <c r="S175" s="6" t="str">
        <f>IF(O175="not eligible for chi-square test","not eligible for chi-square testing",IF(Q175&gt;=0.01,"test results not statistically significant",IF(M175&lt;=0,"test results statistically significant, minority NOT overrepresented in arrests",IF(M175&gt;0,"test results statistically significant, minority overrepresented in arrests"))))</f>
        <v>not eligible for chi-square testing</v>
      </c>
    </row>
    <row r="176" spans="1:19" x14ac:dyDescent="0.2">
      <c r="A176" s="6" t="s">
        <v>309</v>
      </c>
      <c r="B176" s="7" t="s">
        <v>310</v>
      </c>
      <c r="C176" s="8">
        <v>825</v>
      </c>
      <c r="D176" s="3">
        <v>4</v>
      </c>
      <c r="E176" s="3">
        <v>821</v>
      </c>
      <c r="F176" s="3">
        <v>127</v>
      </c>
      <c r="G176" s="3">
        <v>1</v>
      </c>
      <c r="H176" s="3">
        <v>126</v>
      </c>
      <c r="I176" s="9">
        <f>(C176/SUM(C176,F176))*SUM(D176,G176)</f>
        <v>4.3329831932773111</v>
      </c>
      <c r="J176" s="9">
        <f>(C176/SUM(C176,F176))*SUM(E176,H176)</f>
        <v>820.6670168067227</v>
      </c>
      <c r="K176" s="9">
        <f>(F176/SUM(C176,F176))*SUM(D176,G176)</f>
        <v>0.66701680672268904</v>
      </c>
      <c r="L176" s="9">
        <f>(F176/SUM(C176,F176))*SUM(E176,H176)</f>
        <v>126.33298319327731</v>
      </c>
      <c r="M176" s="9">
        <f>G176-K176</f>
        <v>0.33298319327731096</v>
      </c>
      <c r="N176" s="10">
        <f>100*(M176/K176)</f>
        <v>49.921259842519696</v>
      </c>
      <c r="O176" s="4" t="str">
        <f>IF(AND(I176&gt;=5,J176&gt;=5,K176&gt;=5,L176&gt;=5),"eligible for chi-square test","not eligible for chi-square test")</f>
        <v>not eligible for chi-square test</v>
      </c>
      <c r="S176" s="6" t="str">
        <f>IF(O176="not eligible for chi-square test","not eligible for chi-square testing",IF(Q176&gt;=0.01,"test results not statistically significant",IF(M176&lt;=0,"test results statistically significant, minority NOT overrepresented in arrests",IF(M176&gt;0,"test results statistically significant, minority overrepresented in arrests"))))</f>
        <v>not eligible for chi-square testing</v>
      </c>
    </row>
    <row r="177" spans="1:19" x14ac:dyDescent="0.2">
      <c r="A177" s="6" t="s">
        <v>383</v>
      </c>
      <c r="B177" s="7" t="s">
        <v>384</v>
      </c>
      <c r="C177" s="8">
        <v>188</v>
      </c>
      <c r="D177" s="3">
        <v>2</v>
      </c>
      <c r="E177" s="3">
        <v>186</v>
      </c>
      <c r="F177" s="3">
        <v>2</v>
      </c>
      <c r="G177" s="3">
        <v>0</v>
      </c>
      <c r="H177" s="3">
        <v>2</v>
      </c>
      <c r="I177" s="9">
        <f>(C177/SUM(C177,F177))*SUM(D177,G177)</f>
        <v>1.9789473684210526</v>
      </c>
      <c r="J177" s="9">
        <f>(C177/SUM(C177,F177))*SUM(E177,H177)</f>
        <v>186.02105263157895</v>
      </c>
      <c r="K177" s="9">
        <f>(F177/SUM(C177,F177))*SUM(D177,G177)</f>
        <v>2.1052631578947368E-2</v>
      </c>
      <c r="L177" s="9">
        <f>(F177/SUM(C177,F177))*SUM(E177,H177)</f>
        <v>1.9789473684210526</v>
      </c>
      <c r="M177" s="9">
        <f>G177-K177</f>
        <v>-2.1052631578947368E-2</v>
      </c>
      <c r="N177" s="10">
        <f>100*(M177/K177)</f>
        <v>-100</v>
      </c>
      <c r="O177" s="4" t="str">
        <f>IF(AND(I177&gt;=5,J177&gt;=5,K177&gt;=5,L177&gt;=5),"eligible for chi-square test","not eligible for chi-square test")</f>
        <v>not eligible for chi-square test</v>
      </c>
      <c r="S177" s="6" t="str">
        <f>IF(O177="not eligible for chi-square test","not eligible for chi-square testing",IF(Q177&gt;=0.01,"test results not statistically significant",IF(M177&lt;=0,"test results statistically significant, minority NOT overrepresented in arrests",IF(M177&gt;0,"test results statistically significant, minority overrepresented in arrests"))))</f>
        <v>not eligible for chi-square testing</v>
      </c>
    </row>
    <row r="178" spans="1:19" x14ac:dyDescent="0.2">
      <c r="A178" s="6" t="s">
        <v>503</v>
      </c>
      <c r="B178" s="7" t="s">
        <v>504</v>
      </c>
      <c r="C178" s="8">
        <v>1060</v>
      </c>
      <c r="D178" s="3">
        <v>11</v>
      </c>
      <c r="E178" s="3">
        <v>1049</v>
      </c>
      <c r="F178" s="3">
        <v>10</v>
      </c>
      <c r="G178" s="3">
        <v>0</v>
      </c>
      <c r="H178" s="3">
        <v>10</v>
      </c>
      <c r="I178" s="9">
        <f>(C178/SUM(C178,F178))*SUM(D178,G178)</f>
        <v>10.897196261682243</v>
      </c>
      <c r="J178" s="9">
        <f>(C178/SUM(C178,F178))*SUM(E178,H178)</f>
        <v>1049.1028037383178</v>
      </c>
      <c r="K178" s="9">
        <f>(F178/SUM(C178,F178))*SUM(D178,G178)</f>
        <v>0.10280373831775701</v>
      </c>
      <c r="L178" s="9">
        <f>(F178/SUM(C178,F178))*SUM(E178,H178)</f>
        <v>9.8971962616822431</v>
      </c>
      <c r="M178" s="9">
        <f>G178-K178</f>
        <v>-0.10280373831775701</v>
      </c>
      <c r="N178" s="10">
        <f>100*(M178/K178)</f>
        <v>-100</v>
      </c>
      <c r="O178" s="4" t="str">
        <f>IF(AND(I178&gt;=5,J178&gt;=5,K178&gt;=5,L178&gt;=5),"eligible for chi-square test","not eligible for chi-square test")</f>
        <v>not eligible for chi-square test</v>
      </c>
      <c r="S178" s="6" t="str">
        <f>IF(O178="not eligible for chi-square test","not eligible for chi-square testing",IF(Q178&gt;=0.01,"test results not statistically significant",IF(M178&lt;=0,"test results statistically significant, minority NOT overrepresented in arrests",IF(M178&gt;0,"test results statistically significant, minority overrepresented in arrests"))))</f>
        <v>not eligible for chi-square testing</v>
      </c>
    </row>
    <row r="179" spans="1:19" x14ac:dyDescent="0.2">
      <c r="A179" s="6" t="s">
        <v>227</v>
      </c>
      <c r="B179" s="7" t="s">
        <v>228</v>
      </c>
      <c r="C179" s="8">
        <v>738</v>
      </c>
      <c r="D179" s="3">
        <v>13</v>
      </c>
      <c r="E179" s="3">
        <v>725</v>
      </c>
      <c r="F179" s="3">
        <v>1</v>
      </c>
      <c r="G179" s="3">
        <v>0</v>
      </c>
      <c r="H179" s="3">
        <v>1</v>
      </c>
      <c r="I179" s="9">
        <f>(C179/SUM(C179,F179))*SUM(D179,G179)</f>
        <v>12.982408660351828</v>
      </c>
      <c r="J179" s="9">
        <f>(C179/SUM(C179,F179))*SUM(E179,H179)</f>
        <v>725.01759133964822</v>
      </c>
      <c r="K179" s="9">
        <f>(F179/SUM(C179,F179))*SUM(D179,G179)</f>
        <v>1.7591339648173207E-2</v>
      </c>
      <c r="L179" s="9">
        <f>(F179/SUM(C179,F179))*SUM(E179,H179)</f>
        <v>0.98240866035182683</v>
      </c>
      <c r="M179" s="9">
        <f>G179-K179</f>
        <v>-1.7591339648173207E-2</v>
      </c>
      <c r="N179" s="10">
        <f>100*(M179/K179)</f>
        <v>-100</v>
      </c>
      <c r="O179" s="4" t="str">
        <f>IF(AND(I179&gt;=5,J179&gt;=5,K179&gt;=5,L179&gt;=5),"eligible for chi-square test","not eligible for chi-square test")</f>
        <v>not eligible for chi-square test</v>
      </c>
      <c r="S179" s="6" t="str">
        <f>IF(O179="not eligible for chi-square test","not eligible for chi-square testing",IF(Q179&gt;=0.01,"test results not statistically significant",IF(M179&lt;=0,"test results statistically significant, minority NOT overrepresented in arrests",IF(M179&gt;0,"test results statistically significant, minority overrepresented in arrests"))))</f>
        <v>not eligible for chi-square testing</v>
      </c>
    </row>
    <row r="180" spans="1:19" x14ac:dyDescent="0.2">
      <c r="A180" s="6" t="s">
        <v>229</v>
      </c>
      <c r="B180" s="7" t="s">
        <v>230</v>
      </c>
      <c r="C180" s="8">
        <v>1565</v>
      </c>
      <c r="D180" s="3">
        <v>0</v>
      </c>
      <c r="E180" s="3">
        <v>1565</v>
      </c>
      <c r="F180" s="3">
        <v>38</v>
      </c>
      <c r="G180" s="3">
        <v>0</v>
      </c>
      <c r="H180" s="3">
        <v>38</v>
      </c>
      <c r="I180" s="9">
        <f>(C180/SUM(C180,F180))*SUM(D180,G180)</f>
        <v>0</v>
      </c>
      <c r="J180" s="9">
        <f>(C180/SUM(C180,F180))*SUM(E180,H180)</f>
        <v>1565</v>
      </c>
      <c r="K180" s="9">
        <f>(F180/SUM(C180,F180))*SUM(D180,G180)</f>
        <v>0</v>
      </c>
      <c r="L180" s="9">
        <f>(F180/SUM(C180,F180))*SUM(E180,H180)</f>
        <v>38</v>
      </c>
      <c r="M180" s="9">
        <f>G180-K180</f>
        <v>0</v>
      </c>
      <c r="N180" s="10" t="e">
        <f>100*(M180/K180)</f>
        <v>#DIV/0!</v>
      </c>
      <c r="O180" s="4" t="str">
        <f>IF(AND(I180&gt;=5,J180&gt;=5,K180&gt;=5,L180&gt;=5),"eligible for chi-square test","not eligible for chi-square test")</f>
        <v>not eligible for chi-square test</v>
      </c>
      <c r="S180" s="6" t="str">
        <f>IF(O180="not eligible for chi-square test","not eligible for chi-square testing",IF(Q180&gt;=0.01,"test results not statistically significant",IF(M180&lt;=0,"test results statistically significant, minority NOT overrepresented in arrests",IF(M180&gt;0,"test results statistically significant, minority overrepresented in arrests"))))</f>
        <v>not eligible for chi-square testing</v>
      </c>
    </row>
    <row r="181" spans="1:19" x14ac:dyDescent="0.2">
      <c r="A181" s="6" t="s">
        <v>589</v>
      </c>
      <c r="B181" s="7" t="s">
        <v>590</v>
      </c>
      <c r="C181" s="8">
        <v>2297</v>
      </c>
      <c r="D181" s="3">
        <v>1</v>
      </c>
      <c r="E181" s="3">
        <v>2296</v>
      </c>
      <c r="F181" s="3">
        <v>443</v>
      </c>
      <c r="G181" s="3">
        <v>1</v>
      </c>
      <c r="H181" s="3">
        <v>442</v>
      </c>
      <c r="I181" s="9">
        <f>(C181/SUM(C181,F181))*SUM(D181,G181)</f>
        <v>1.6766423357664233</v>
      </c>
      <c r="J181" s="9">
        <f>(C181/SUM(C181,F181))*SUM(E181,H181)</f>
        <v>2295.3233576642333</v>
      </c>
      <c r="K181" s="9">
        <f>(F181/SUM(C181,F181))*SUM(D181,G181)</f>
        <v>0.32335766423357665</v>
      </c>
      <c r="L181" s="9">
        <f>(F181/SUM(C181,F181))*SUM(E181,H181)</f>
        <v>442.67664233576642</v>
      </c>
      <c r="M181" s="9">
        <f>G181-K181</f>
        <v>0.6766423357664233</v>
      </c>
      <c r="N181" s="10">
        <f>100*(M181/K181)</f>
        <v>209.25507900677198</v>
      </c>
      <c r="O181" s="4" t="str">
        <f>IF(AND(I181&gt;=5,J181&gt;=5,K181&gt;=5,L181&gt;=5),"eligible for chi-square test","not eligible for chi-square test")</f>
        <v>not eligible for chi-square test</v>
      </c>
      <c r="S181" s="6" t="str">
        <f>IF(O181="not eligible for chi-square test","not eligible for chi-square testing",IF(Q181&gt;=0.01,"test results not statistically significant",IF(M181&lt;=0,"test results statistically significant, minority NOT overrepresented in arrests",IF(M181&gt;0,"test results statistically significant, minority overrepresented in arrests"))))</f>
        <v>not eligible for chi-square testing</v>
      </c>
    </row>
    <row r="182" spans="1:19" x14ac:dyDescent="0.2">
      <c r="A182" s="6" t="s">
        <v>211</v>
      </c>
      <c r="B182" s="7" t="s">
        <v>212</v>
      </c>
      <c r="C182" s="8">
        <v>77</v>
      </c>
      <c r="D182" s="3">
        <v>0</v>
      </c>
      <c r="E182" s="3">
        <v>77</v>
      </c>
      <c r="F182" s="3">
        <v>0</v>
      </c>
      <c r="G182" s="3">
        <v>0</v>
      </c>
      <c r="H182" s="3">
        <v>0</v>
      </c>
      <c r="I182" s="9">
        <f>(C182/SUM(C182,F182))*SUM(D182,G182)</f>
        <v>0</v>
      </c>
      <c r="J182" s="9">
        <f>(C182/SUM(C182,F182))*SUM(E182,H182)</f>
        <v>77</v>
      </c>
      <c r="K182" s="9">
        <f>(F182/SUM(C182,F182))*SUM(D182,G182)</f>
        <v>0</v>
      </c>
      <c r="L182" s="9">
        <f>(F182/SUM(C182,F182))*SUM(E182,H182)</f>
        <v>0</v>
      </c>
      <c r="M182" s="9">
        <f>G182-K182</f>
        <v>0</v>
      </c>
      <c r="N182" s="10" t="e">
        <f>100*(M182/K182)</f>
        <v>#DIV/0!</v>
      </c>
      <c r="O182" s="4" t="str">
        <f>IF(AND(I182&gt;=5,J182&gt;=5,K182&gt;=5,L182&gt;=5),"eligible for chi-square test","not eligible for chi-square test")</f>
        <v>not eligible for chi-square test</v>
      </c>
      <c r="S182" s="6" t="str">
        <f>IF(O182="not eligible for chi-square test","not eligible for chi-square testing",IF(Q182&gt;=0.01,"test results not statistically significant",IF(M182&lt;=0,"test results statistically significant, minority NOT overrepresented in arrests",IF(M182&gt;0,"test results statistically significant, minority overrepresented in arrests"))))</f>
        <v>not eligible for chi-square testing</v>
      </c>
    </row>
    <row r="183" spans="1:19" x14ac:dyDescent="0.2">
      <c r="A183" s="6" t="s">
        <v>241</v>
      </c>
      <c r="B183" s="7" t="s">
        <v>242</v>
      </c>
      <c r="C183" s="8">
        <v>439</v>
      </c>
      <c r="D183" s="3">
        <v>0</v>
      </c>
      <c r="E183" s="3">
        <v>439</v>
      </c>
      <c r="F183" s="3">
        <v>3</v>
      </c>
      <c r="G183" s="3">
        <v>0</v>
      </c>
      <c r="H183" s="3">
        <v>3</v>
      </c>
      <c r="I183" s="9">
        <f>(C183/SUM(C183,F183))*SUM(D183,G183)</f>
        <v>0</v>
      </c>
      <c r="J183" s="9">
        <f>(C183/SUM(C183,F183))*SUM(E183,H183)</f>
        <v>439</v>
      </c>
      <c r="K183" s="9">
        <f>(F183/SUM(C183,F183))*SUM(D183,G183)</f>
        <v>0</v>
      </c>
      <c r="L183" s="9">
        <f>(F183/SUM(C183,F183))*SUM(E183,H183)</f>
        <v>3</v>
      </c>
      <c r="M183" s="9">
        <f>G183-K183</f>
        <v>0</v>
      </c>
      <c r="N183" s="10" t="e">
        <f>100*(M183/K183)</f>
        <v>#DIV/0!</v>
      </c>
      <c r="O183" s="4" t="str">
        <f>IF(AND(I183&gt;=5,J183&gt;=5,K183&gt;=5,L183&gt;=5),"eligible for chi-square test","not eligible for chi-square test")</f>
        <v>not eligible for chi-square test</v>
      </c>
      <c r="S183" s="6" t="str">
        <f>IF(O183="not eligible for chi-square test","not eligible for chi-square testing",IF(Q183&gt;=0.01,"test results not statistically significant",IF(M183&lt;=0,"test results statistically significant, minority NOT overrepresented in arrests",IF(M183&gt;0,"test results statistically significant, minority overrepresented in arrests"))))</f>
        <v>not eligible for chi-square testing</v>
      </c>
    </row>
    <row r="184" spans="1:19" x14ac:dyDescent="0.2">
      <c r="A184" s="6" t="s">
        <v>139</v>
      </c>
      <c r="B184" s="7" t="s">
        <v>140</v>
      </c>
      <c r="C184" s="8">
        <v>371</v>
      </c>
      <c r="D184" s="3">
        <v>0</v>
      </c>
      <c r="E184" s="3">
        <v>371</v>
      </c>
      <c r="F184" s="3">
        <v>1</v>
      </c>
      <c r="G184" s="3">
        <v>0</v>
      </c>
      <c r="H184" s="3">
        <v>1</v>
      </c>
      <c r="I184" s="9">
        <f>(C184/SUM(C184,F184))*SUM(D184,G184)</f>
        <v>0</v>
      </c>
      <c r="J184" s="9">
        <f>(C184/SUM(C184,F184))*SUM(E184,H184)</f>
        <v>371</v>
      </c>
      <c r="K184" s="9">
        <f>(F184/SUM(C184,F184))*SUM(D184,G184)</f>
        <v>0</v>
      </c>
      <c r="L184" s="9">
        <f>(F184/SUM(C184,F184))*SUM(E184,H184)</f>
        <v>1</v>
      </c>
      <c r="M184" s="9">
        <f>G184-K184</f>
        <v>0</v>
      </c>
      <c r="N184" s="10" t="e">
        <f>100*(M184/K184)</f>
        <v>#DIV/0!</v>
      </c>
      <c r="O184" s="4" t="str">
        <f>IF(AND(I184&gt;=5,J184&gt;=5,K184&gt;=5,L184&gt;=5),"eligible for chi-square test","not eligible for chi-square test")</f>
        <v>not eligible for chi-square test</v>
      </c>
      <c r="S184" s="6" t="str">
        <f>IF(O184="not eligible for chi-square test","not eligible for chi-square testing",IF(Q184&gt;=0.01,"test results not statistically significant",IF(M184&lt;=0,"test results statistically significant, minority NOT overrepresented in arrests",IF(M184&gt;0,"test results statistically significant, minority overrepresented in arrests"))))</f>
        <v>not eligible for chi-square testing</v>
      </c>
    </row>
    <row r="185" spans="1:19" x14ac:dyDescent="0.2">
      <c r="A185" s="6" t="s">
        <v>243</v>
      </c>
      <c r="B185" s="7" t="s">
        <v>244</v>
      </c>
      <c r="C185" s="8">
        <v>3235</v>
      </c>
      <c r="D185" s="3">
        <v>22</v>
      </c>
      <c r="E185" s="3">
        <v>3213</v>
      </c>
      <c r="F185" s="3">
        <v>92</v>
      </c>
      <c r="G185" s="3">
        <v>0</v>
      </c>
      <c r="H185" s="3">
        <v>92</v>
      </c>
      <c r="I185" s="9">
        <f>(C185/SUM(C185,F185))*SUM(D185,G185)</f>
        <v>21.391644123835288</v>
      </c>
      <c r="J185" s="9">
        <f>(C185/SUM(C185,F185))*SUM(E185,H185)</f>
        <v>3213.6083558761648</v>
      </c>
      <c r="K185" s="9">
        <f>(F185/SUM(C185,F185))*SUM(D185,G185)</f>
        <v>0.60835587616471298</v>
      </c>
      <c r="L185" s="9">
        <f>(F185/SUM(C185,F185))*SUM(E185,H185)</f>
        <v>91.391644123835277</v>
      </c>
      <c r="M185" s="9">
        <f>G185-K185</f>
        <v>-0.60835587616471298</v>
      </c>
      <c r="N185" s="10">
        <f>100*(M185/K185)</f>
        <v>-100</v>
      </c>
      <c r="O185" s="4" t="str">
        <f>IF(AND(I185&gt;=5,J185&gt;=5,K185&gt;=5,L185&gt;=5),"eligible for chi-square test","not eligible for chi-square test")</f>
        <v>not eligible for chi-square test</v>
      </c>
      <c r="S185" s="6" t="str">
        <f>IF(O185="not eligible for chi-square test","not eligible for chi-square testing",IF(Q185&gt;=0.01,"test results not statistically significant",IF(M185&lt;=0,"test results statistically significant, minority NOT overrepresented in arrests",IF(M185&gt;0,"test results statistically significant, minority overrepresented in arrests"))))</f>
        <v>not eligible for chi-square testing</v>
      </c>
    </row>
    <row r="186" spans="1:19" x14ac:dyDescent="0.2">
      <c r="A186" s="6" t="s">
        <v>373</v>
      </c>
      <c r="B186" s="7" t="s">
        <v>374</v>
      </c>
      <c r="C186" s="8">
        <v>72</v>
      </c>
      <c r="D186" s="3">
        <v>0</v>
      </c>
      <c r="E186" s="3">
        <v>72</v>
      </c>
      <c r="F186" s="3">
        <v>1</v>
      </c>
      <c r="G186" s="3">
        <v>0</v>
      </c>
      <c r="H186" s="3">
        <v>1</v>
      </c>
      <c r="I186" s="9">
        <f>(C186/SUM(C186,F186))*SUM(D186,G186)</f>
        <v>0</v>
      </c>
      <c r="J186" s="9">
        <f>(C186/SUM(C186,F186))*SUM(E186,H186)</f>
        <v>72</v>
      </c>
      <c r="K186" s="9">
        <f>(F186/SUM(C186,F186))*SUM(D186,G186)</f>
        <v>0</v>
      </c>
      <c r="L186" s="9">
        <f>(F186/SUM(C186,F186))*SUM(E186,H186)</f>
        <v>1</v>
      </c>
      <c r="M186" s="9">
        <f>G186-K186</f>
        <v>0</v>
      </c>
      <c r="N186" s="10" t="e">
        <f>100*(M186/K186)</f>
        <v>#DIV/0!</v>
      </c>
      <c r="O186" s="4" t="str">
        <f>IF(AND(I186&gt;=5,J186&gt;=5,K186&gt;=5,L186&gt;=5),"eligible for chi-square test","not eligible for chi-square test")</f>
        <v>not eligible for chi-square test</v>
      </c>
      <c r="S186" s="6" t="str">
        <f>IF(O186="not eligible for chi-square test","not eligible for chi-square testing",IF(Q186&gt;=0.01,"test results not statistically significant",IF(M186&lt;=0,"test results statistically significant, minority NOT overrepresented in arrests",IF(M186&gt;0,"test results statistically significant, minority overrepresented in arrests"))))</f>
        <v>not eligible for chi-square testing</v>
      </c>
    </row>
    <row r="187" spans="1:19" x14ac:dyDescent="0.2">
      <c r="A187" s="6" t="s">
        <v>251</v>
      </c>
      <c r="B187" s="7" t="s">
        <v>252</v>
      </c>
      <c r="C187" s="8">
        <v>1139</v>
      </c>
      <c r="D187" s="3">
        <v>5</v>
      </c>
      <c r="E187" s="3">
        <v>1134</v>
      </c>
      <c r="F187" s="3">
        <v>25</v>
      </c>
      <c r="G187" s="3">
        <v>0</v>
      </c>
      <c r="H187" s="3">
        <v>25</v>
      </c>
      <c r="I187" s="9">
        <f>(C187/SUM(C187,F187))*SUM(D187,G187)</f>
        <v>4.8926116838487967</v>
      </c>
      <c r="J187" s="9">
        <f>(C187/SUM(C187,F187))*SUM(E187,H187)</f>
        <v>1134.1073883161512</v>
      </c>
      <c r="K187" s="9">
        <f>(F187/SUM(C187,F187))*SUM(D187,G187)</f>
        <v>0.10738831615120276</v>
      </c>
      <c r="L187" s="9">
        <f>(F187/SUM(C187,F187))*SUM(E187,H187)</f>
        <v>24.892611683848799</v>
      </c>
      <c r="M187" s="9">
        <f>G187-K187</f>
        <v>-0.10738831615120276</v>
      </c>
      <c r="N187" s="10">
        <f>100*(M187/K187)</f>
        <v>-100</v>
      </c>
      <c r="O187" s="4" t="str">
        <f>IF(AND(I187&gt;=5,J187&gt;=5,K187&gt;=5,L187&gt;=5),"eligible for chi-square test","not eligible for chi-square test")</f>
        <v>not eligible for chi-square test</v>
      </c>
      <c r="S187" s="6" t="str">
        <f>IF(O187="not eligible for chi-square test","not eligible for chi-square testing",IF(Q187&gt;=0.01,"test results not statistically significant",IF(M187&lt;=0,"test results statistically significant, minority NOT overrepresented in arrests",IF(M187&gt;0,"test results statistically significant, minority overrepresented in arrests"))))</f>
        <v>not eligible for chi-square testing</v>
      </c>
    </row>
    <row r="188" spans="1:19" x14ac:dyDescent="0.2">
      <c r="A188" s="6" t="s">
        <v>255</v>
      </c>
      <c r="B188" s="7" t="s">
        <v>256</v>
      </c>
      <c r="C188" s="8">
        <v>964</v>
      </c>
      <c r="D188" s="3">
        <v>11</v>
      </c>
      <c r="E188" s="3">
        <v>953</v>
      </c>
      <c r="F188" s="3">
        <v>14</v>
      </c>
      <c r="G188" s="3">
        <v>0</v>
      </c>
      <c r="H188" s="3">
        <v>14</v>
      </c>
      <c r="I188" s="9">
        <f>(C188/SUM(C188,F188))*SUM(D188,G188)</f>
        <v>10.842535787321063</v>
      </c>
      <c r="J188" s="9">
        <f>(C188/SUM(C188,F188))*SUM(E188,H188)</f>
        <v>953.15746421267897</v>
      </c>
      <c r="K188" s="9">
        <f>(F188/SUM(C188,F188))*SUM(D188,G188)</f>
        <v>0.15746421267893659</v>
      </c>
      <c r="L188" s="9">
        <f>(F188/SUM(C188,F188))*SUM(E188,H188)</f>
        <v>13.842535787321063</v>
      </c>
      <c r="M188" s="9">
        <f>G188-K188</f>
        <v>-0.15746421267893659</v>
      </c>
      <c r="N188" s="10">
        <f>100*(M188/K188)</f>
        <v>-100</v>
      </c>
      <c r="O188" s="4" t="str">
        <f>IF(AND(I188&gt;=5,J188&gt;=5,K188&gt;=5,L188&gt;=5),"eligible for chi-square test","not eligible for chi-square test")</f>
        <v>not eligible for chi-square test</v>
      </c>
      <c r="S188" s="6" t="str">
        <f>IF(O188="not eligible for chi-square test","not eligible for chi-square testing",IF(Q188&gt;=0.01,"test results not statistically significant",IF(M188&lt;=0,"test results statistically significant, minority NOT overrepresented in arrests",IF(M188&gt;0,"test results statistically significant, minority overrepresented in arrests"))))</f>
        <v>not eligible for chi-square testing</v>
      </c>
    </row>
    <row r="189" spans="1:19" x14ac:dyDescent="0.2">
      <c r="A189" s="6" t="s">
        <v>379</v>
      </c>
      <c r="B189" s="7" t="s">
        <v>380</v>
      </c>
      <c r="C189" s="8">
        <v>213</v>
      </c>
      <c r="D189" s="3">
        <v>0</v>
      </c>
      <c r="E189" s="3">
        <v>213</v>
      </c>
      <c r="F189" s="3">
        <v>1</v>
      </c>
      <c r="G189" s="3">
        <v>0</v>
      </c>
      <c r="H189" s="3">
        <v>1</v>
      </c>
      <c r="I189" s="9">
        <f>(C189/SUM(C189,F189))*SUM(D189,G189)</f>
        <v>0</v>
      </c>
      <c r="J189" s="9">
        <f>(C189/SUM(C189,F189))*SUM(E189,H189)</f>
        <v>213</v>
      </c>
      <c r="K189" s="9">
        <f>(F189/SUM(C189,F189))*SUM(D189,G189)</f>
        <v>0</v>
      </c>
      <c r="L189" s="9">
        <f>(F189/SUM(C189,F189))*SUM(E189,H189)</f>
        <v>0.99999999999999989</v>
      </c>
      <c r="M189" s="9">
        <f>G189-K189</f>
        <v>0</v>
      </c>
      <c r="N189" s="10" t="e">
        <f>100*(M189/K189)</f>
        <v>#DIV/0!</v>
      </c>
      <c r="O189" s="4" t="str">
        <f>IF(AND(I189&gt;=5,J189&gt;=5,K189&gt;=5,L189&gt;=5),"eligible for chi-square test","not eligible for chi-square test")</f>
        <v>not eligible for chi-square test</v>
      </c>
      <c r="S189" s="6" t="str">
        <f>IF(O189="not eligible for chi-square test","not eligible for chi-square testing",IF(Q189&gt;=0.01,"test results not statistically significant",IF(M189&lt;=0,"test results statistically significant, minority NOT overrepresented in arrests",IF(M189&gt;0,"test results statistically significant, minority overrepresented in arrests"))))</f>
        <v>not eligible for chi-square testing</v>
      </c>
    </row>
    <row r="190" spans="1:19" x14ac:dyDescent="0.2">
      <c r="A190" s="6" t="s">
        <v>505</v>
      </c>
      <c r="B190" s="7" t="s">
        <v>506</v>
      </c>
      <c r="C190" s="8">
        <v>2</v>
      </c>
      <c r="D190" s="3">
        <v>0</v>
      </c>
      <c r="E190" s="3">
        <v>2</v>
      </c>
      <c r="F190" s="3">
        <v>0</v>
      </c>
      <c r="G190" s="3">
        <v>0</v>
      </c>
      <c r="H190" s="3">
        <v>0</v>
      </c>
      <c r="I190" s="9">
        <f>(C190/SUM(C190,F190))*SUM(D190,G190)</f>
        <v>0</v>
      </c>
      <c r="J190" s="9">
        <f>(C190/SUM(C190,F190))*SUM(E190,H190)</f>
        <v>2</v>
      </c>
      <c r="K190" s="9">
        <f>(F190/SUM(C190,F190))*SUM(D190,G190)</f>
        <v>0</v>
      </c>
      <c r="L190" s="9">
        <f>(F190/SUM(C190,F190))*SUM(E190,H190)</f>
        <v>0</v>
      </c>
      <c r="M190" s="9">
        <f>G190-K190</f>
        <v>0</v>
      </c>
      <c r="N190" s="10" t="e">
        <f>100*(M190/K190)</f>
        <v>#DIV/0!</v>
      </c>
      <c r="O190" s="4" t="str">
        <f>IF(AND(I190&gt;=5,J190&gt;=5,K190&gt;=5,L190&gt;=5),"eligible for chi-square test","not eligible for chi-square test")</f>
        <v>not eligible for chi-square test</v>
      </c>
      <c r="S190" s="6" t="str">
        <f>IF(O190="not eligible for chi-square test","not eligible for chi-square testing",IF(Q190&gt;=0.01,"test results not statistically significant",IF(M190&lt;=0,"test results statistically significant, minority NOT overrepresented in arrests",IF(M190&gt;0,"test results statistically significant, minority overrepresented in arrests"))))</f>
        <v>not eligible for chi-square testing</v>
      </c>
    </row>
    <row r="191" spans="1:19" x14ac:dyDescent="0.2">
      <c r="A191" s="6" t="s">
        <v>577</v>
      </c>
      <c r="B191" s="7" t="s">
        <v>578</v>
      </c>
      <c r="C191" s="8">
        <v>57</v>
      </c>
      <c r="D191" s="3">
        <v>0</v>
      </c>
      <c r="E191" s="3">
        <v>57</v>
      </c>
      <c r="F191" s="3">
        <v>0</v>
      </c>
      <c r="G191" s="3">
        <v>0</v>
      </c>
      <c r="H191" s="3">
        <v>0</v>
      </c>
      <c r="I191" s="9">
        <f>(C191/SUM(C191,F191))*SUM(D191,G191)</f>
        <v>0</v>
      </c>
      <c r="J191" s="9">
        <f>(C191/SUM(C191,F191))*SUM(E191,H191)</f>
        <v>57</v>
      </c>
      <c r="K191" s="9">
        <f>(F191/SUM(C191,F191))*SUM(D191,G191)</f>
        <v>0</v>
      </c>
      <c r="L191" s="9">
        <f>(F191/SUM(C191,F191))*SUM(E191,H191)</f>
        <v>0</v>
      </c>
      <c r="M191" s="9">
        <f>G191-K191</f>
        <v>0</v>
      </c>
      <c r="N191" s="10" t="e">
        <f>100*(M191/K191)</f>
        <v>#DIV/0!</v>
      </c>
      <c r="O191" s="4" t="str">
        <f>IF(AND(I191&gt;=5,J191&gt;=5,K191&gt;=5,L191&gt;=5),"eligible for chi-square test","not eligible for chi-square test")</f>
        <v>not eligible for chi-square test</v>
      </c>
      <c r="S191" s="6" t="str">
        <f>IF(O191="not eligible for chi-square test","not eligible for chi-square testing",IF(Q191&gt;=0.01,"test results not statistically significant",IF(M191&lt;=0,"test results statistically significant, minority NOT overrepresented in arrests",IF(M191&gt;0,"test results statistically significant, minority overrepresented in arrests"))))</f>
        <v>not eligible for chi-square testing</v>
      </c>
    </row>
    <row r="192" spans="1:19" x14ac:dyDescent="0.2">
      <c r="A192" s="6" t="s">
        <v>511</v>
      </c>
      <c r="B192" s="7" t="s">
        <v>512</v>
      </c>
      <c r="C192" s="8">
        <v>1476</v>
      </c>
      <c r="D192" s="3">
        <v>4</v>
      </c>
      <c r="E192" s="3">
        <v>1472</v>
      </c>
      <c r="F192" s="3">
        <v>68</v>
      </c>
      <c r="G192" s="3">
        <v>0</v>
      </c>
      <c r="H192" s="3">
        <v>68</v>
      </c>
      <c r="I192" s="9">
        <f>(C192/SUM(C192,F192))*SUM(D192,G192)</f>
        <v>3.8238341968911915</v>
      </c>
      <c r="J192" s="9">
        <f>(C192/SUM(C192,F192))*SUM(E192,H192)</f>
        <v>1472.1761658031087</v>
      </c>
      <c r="K192" s="9">
        <f>(F192/SUM(C192,F192))*SUM(D192,G192)</f>
        <v>0.17616580310880828</v>
      </c>
      <c r="L192" s="9">
        <f>(F192/SUM(C192,F192))*SUM(E192,H192)</f>
        <v>67.823834196891184</v>
      </c>
      <c r="M192" s="9">
        <f>G192-K192</f>
        <v>-0.17616580310880828</v>
      </c>
      <c r="N192" s="10">
        <f>100*(M192/K192)</f>
        <v>-100</v>
      </c>
      <c r="O192" s="4" t="str">
        <f>IF(AND(I192&gt;=5,J192&gt;=5,K192&gt;=5,L192&gt;=5),"eligible for chi-square test","not eligible for chi-square test")</f>
        <v>not eligible for chi-square test</v>
      </c>
      <c r="S192" s="6" t="str">
        <f>IF(O192="not eligible for chi-square test","not eligible for chi-square testing",IF(Q192&gt;=0.01,"test results not statistically significant",IF(M192&lt;=0,"test results statistically significant, minority NOT overrepresented in arrests",IF(M192&gt;0,"test results statistically significant, minority overrepresented in arrests"))))</f>
        <v>not eligible for chi-square testing</v>
      </c>
    </row>
    <row r="193" spans="1:19" x14ac:dyDescent="0.2">
      <c r="A193" s="6" t="s">
        <v>613</v>
      </c>
      <c r="B193" s="7" t="s">
        <v>614</v>
      </c>
      <c r="C193" s="8">
        <v>1</v>
      </c>
      <c r="D193" s="3">
        <v>1</v>
      </c>
      <c r="E193" s="3">
        <v>0</v>
      </c>
      <c r="F193" s="3">
        <v>0</v>
      </c>
      <c r="G193" s="3">
        <v>0</v>
      </c>
      <c r="H193" s="3">
        <v>0</v>
      </c>
      <c r="I193" s="9">
        <f>(C193/SUM(C193,F193))*SUM(D193,G193)</f>
        <v>1</v>
      </c>
      <c r="J193" s="9">
        <f>(C193/SUM(C193,F193))*SUM(E193,H193)</f>
        <v>0</v>
      </c>
      <c r="K193" s="9">
        <f>(F193/SUM(C193,F193))*SUM(D193,G193)</f>
        <v>0</v>
      </c>
      <c r="L193" s="9">
        <f>(F193/SUM(C193,F193))*SUM(E193,H193)</f>
        <v>0</v>
      </c>
      <c r="M193" s="9">
        <f>G193-K193</f>
        <v>0</v>
      </c>
      <c r="N193" s="10" t="e">
        <f>100*(M193/K193)</f>
        <v>#DIV/0!</v>
      </c>
      <c r="O193" s="4" t="str">
        <f>IF(AND(I193&gt;=5,J193&gt;=5,K193&gt;=5,L193&gt;=5),"eligible for chi-square test","not eligible for chi-square test")</f>
        <v>not eligible for chi-square test</v>
      </c>
      <c r="S193" s="6" t="str">
        <f>IF(O193="not eligible for chi-square test","not eligible for chi-square testing",IF(Q193&gt;=0.01,"test results not statistically significant",IF(M193&lt;=0,"test results statistically significant, minority NOT overrepresented in arrests",IF(M193&gt;0,"test results statistically significant, minority overrepresented in arrests"))))</f>
        <v>not eligible for chi-square testing</v>
      </c>
    </row>
    <row r="194" spans="1:19" x14ac:dyDescent="0.2">
      <c r="A194" s="6" t="s">
        <v>515</v>
      </c>
      <c r="B194" s="7" t="s">
        <v>516</v>
      </c>
      <c r="C194" s="8">
        <v>20</v>
      </c>
      <c r="D194" s="3">
        <v>0</v>
      </c>
      <c r="E194" s="3">
        <v>20</v>
      </c>
      <c r="F194" s="3">
        <v>0</v>
      </c>
      <c r="G194" s="3">
        <v>0</v>
      </c>
      <c r="H194" s="3">
        <v>0</v>
      </c>
      <c r="I194" s="9">
        <f>(C194/SUM(C194,F194))*SUM(D194,G194)</f>
        <v>0</v>
      </c>
      <c r="J194" s="9">
        <f>(C194/SUM(C194,F194))*SUM(E194,H194)</f>
        <v>20</v>
      </c>
      <c r="K194" s="9">
        <f>(F194/SUM(C194,F194))*SUM(D194,G194)</f>
        <v>0</v>
      </c>
      <c r="L194" s="9">
        <f>(F194/SUM(C194,F194))*SUM(E194,H194)</f>
        <v>0</v>
      </c>
      <c r="M194" s="9">
        <f>G194-K194</f>
        <v>0</v>
      </c>
      <c r="N194" s="10" t="e">
        <f>100*(M194/K194)</f>
        <v>#DIV/0!</v>
      </c>
      <c r="O194" s="4" t="str">
        <f>IF(AND(I194&gt;=5,J194&gt;=5,K194&gt;=5,L194&gt;=5),"eligible for chi-square test","not eligible for chi-square test")</f>
        <v>not eligible for chi-square test</v>
      </c>
      <c r="S194" s="6" t="str">
        <f>IF(O194="not eligible for chi-square test","not eligible for chi-square testing",IF(Q194&gt;=0.01,"test results not statistically significant",IF(M194&lt;=0,"test results statistically significant, minority NOT overrepresented in arrests",IF(M194&gt;0,"test results statistically significant, minority overrepresented in arrests"))))</f>
        <v>not eligible for chi-square testing</v>
      </c>
    </row>
    <row r="195" spans="1:19" x14ac:dyDescent="0.2">
      <c r="A195" s="6" t="s">
        <v>257</v>
      </c>
      <c r="B195" s="7" t="s">
        <v>258</v>
      </c>
      <c r="C195" s="8">
        <v>1528</v>
      </c>
      <c r="D195" s="3">
        <v>6</v>
      </c>
      <c r="E195" s="3">
        <v>1522</v>
      </c>
      <c r="F195" s="3">
        <v>59</v>
      </c>
      <c r="G195" s="3">
        <v>0</v>
      </c>
      <c r="H195" s="3">
        <v>59</v>
      </c>
      <c r="I195" s="9">
        <f>(C195/SUM(C195,F195))*SUM(D195,G195)</f>
        <v>5.7769376181474481</v>
      </c>
      <c r="J195" s="9">
        <f>(C195/SUM(C195,F195))*SUM(E195,H195)</f>
        <v>1522.2230623818527</v>
      </c>
      <c r="K195" s="9">
        <f>(F195/SUM(C195,F195))*SUM(D195,G195)</f>
        <v>0.22306238185255201</v>
      </c>
      <c r="L195" s="9">
        <f>(F195/SUM(C195,F195))*SUM(E195,H195)</f>
        <v>58.77693761814745</v>
      </c>
      <c r="M195" s="9">
        <f>G195-K195</f>
        <v>-0.22306238185255201</v>
      </c>
      <c r="N195" s="10">
        <f>100*(M195/K195)</f>
        <v>-100</v>
      </c>
      <c r="O195" s="4" t="str">
        <f>IF(AND(I195&gt;=5,J195&gt;=5,K195&gt;=5,L195&gt;=5),"eligible for chi-square test","not eligible for chi-square test")</f>
        <v>not eligible for chi-square test</v>
      </c>
      <c r="S195" s="6" t="str">
        <f>IF(O195="not eligible for chi-square test","not eligible for chi-square testing",IF(Q195&gt;=0.01,"test results not statistically significant",IF(M195&lt;=0,"test results statistically significant, minority NOT overrepresented in arrests",IF(M195&gt;0,"test results statistically significant, minority overrepresented in arrests"))))</f>
        <v>not eligible for chi-square testing</v>
      </c>
    </row>
    <row r="196" spans="1:19" x14ac:dyDescent="0.2">
      <c r="A196" s="6" t="s">
        <v>117</v>
      </c>
      <c r="B196" s="7" t="s">
        <v>118</v>
      </c>
      <c r="C196" s="8">
        <v>194</v>
      </c>
      <c r="D196" s="3">
        <v>0</v>
      </c>
      <c r="E196" s="3">
        <v>194</v>
      </c>
      <c r="F196" s="3">
        <v>43</v>
      </c>
      <c r="G196" s="3">
        <v>0</v>
      </c>
      <c r="H196" s="3">
        <v>43</v>
      </c>
      <c r="I196" s="9">
        <f>(C196/SUM(C196,F196))*SUM(D196,G196)</f>
        <v>0</v>
      </c>
      <c r="J196" s="9">
        <f>(C196/SUM(C196,F196))*SUM(E196,H196)</f>
        <v>194</v>
      </c>
      <c r="K196" s="9">
        <f>(F196/SUM(C196,F196))*SUM(D196,G196)</f>
        <v>0</v>
      </c>
      <c r="L196" s="9">
        <f>(F196/SUM(C196,F196))*SUM(E196,H196)</f>
        <v>43</v>
      </c>
      <c r="M196" s="9">
        <f>G196-K196</f>
        <v>0</v>
      </c>
      <c r="N196" s="10" t="e">
        <f>100*(M196/K196)</f>
        <v>#DIV/0!</v>
      </c>
      <c r="O196" s="4" t="str">
        <f>IF(AND(I196&gt;=5,J196&gt;=5,K196&gt;=5,L196&gt;=5),"eligible for chi-square test","not eligible for chi-square test")</f>
        <v>not eligible for chi-square test</v>
      </c>
      <c r="S196" s="6" t="str">
        <f>IF(O196="not eligible for chi-square test","not eligible for chi-square testing",IF(Q196&gt;=0.01,"test results not statistically significant",IF(M196&lt;=0,"test results statistically significant, minority NOT overrepresented in arrests",IF(M196&gt;0,"test results statistically significant, minority overrepresented in arrests"))))</f>
        <v>not eligible for chi-square testing</v>
      </c>
    </row>
    <row r="197" spans="1:19" x14ac:dyDescent="0.2">
      <c r="A197" s="6" t="s">
        <v>517</v>
      </c>
      <c r="B197" s="7" t="s">
        <v>518</v>
      </c>
      <c r="C197" s="8">
        <v>569</v>
      </c>
      <c r="D197" s="3">
        <v>24</v>
      </c>
      <c r="E197" s="3">
        <v>545</v>
      </c>
      <c r="F197" s="3">
        <v>1</v>
      </c>
      <c r="G197" s="3">
        <v>0</v>
      </c>
      <c r="H197" s="3">
        <v>1</v>
      </c>
      <c r="I197" s="9">
        <f>(C197/SUM(C197,F197))*SUM(D197,G197)</f>
        <v>23.957894736842107</v>
      </c>
      <c r="J197" s="9">
        <f>(C197/SUM(C197,F197))*SUM(E197,H197)</f>
        <v>545.04210526315785</v>
      </c>
      <c r="K197" s="9">
        <f>(F197/SUM(C197,F197))*SUM(D197,G197)</f>
        <v>4.2105263157894736E-2</v>
      </c>
      <c r="L197" s="9">
        <f>(F197/SUM(C197,F197))*SUM(E197,H197)</f>
        <v>0.95789473684210524</v>
      </c>
      <c r="M197" s="9">
        <f>G197-K197</f>
        <v>-4.2105263157894736E-2</v>
      </c>
      <c r="N197" s="10">
        <f>100*(M197/K197)</f>
        <v>-100</v>
      </c>
      <c r="O197" s="4" t="str">
        <f>IF(AND(I197&gt;=5,J197&gt;=5,K197&gt;=5,L197&gt;=5),"eligible for chi-square test","not eligible for chi-square test")</f>
        <v>not eligible for chi-square test</v>
      </c>
      <c r="S197" s="6" t="str">
        <f>IF(O197="not eligible for chi-square test","not eligible for chi-square testing",IF(Q197&gt;=0.01,"test results not statistically significant",IF(M197&lt;=0,"test results statistically significant, minority NOT overrepresented in arrests",IF(M197&gt;0,"test results statistically significant, minority overrepresented in arrests"))))</f>
        <v>not eligible for chi-square testing</v>
      </c>
    </row>
    <row r="198" spans="1:19" x14ac:dyDescent="0.2">
      <c r="A198" s="6" t="s">
        <v>615</v>
      </c>
      <c r="B198" s="7" t="s">
        <v>616</v>
      </c>
      <c r="C198" s="8">
        <v>1</v>
      </c>
      <c r="D198" s="3">
        <v>0</v>
      </c>
      <c r="E198" s="3">
        <v>1</v>
      </c>
      <c r="F198" s="3">
        <v>0</v>
      </c>
      <c r="G198" s="3">
        <v>0</v>
      </c>
      <c r="H198" s="3">
        <v>0</v>
      </c>
      <c r="I198" s="9">
        <f>(C198/SUM(C198,F198))*SUM(D198,G198)</f>
        <v>0</v>
      </c>
      <c r="J198" s="9">
        <f>(C198/SUM(C198,F198))*SUM(E198,H198)</f>
        <v>1</v>
      </c>
      <c r="K198" s="9">
        <f>(F198/SUM(C198,F198))*SUM(D198,G198)</f>
        <v>0</v>
      </c>
      <c r="L198" s="9">
        <f>(F198/SUM(C198,F198))*SUM(E198,H198)</f>
        <v>0</v>
      </c>
      <c r="M198" s="9">
        <f>G198-K198</f>
        <v>0</v>
      </c>
      <c r="N198" s="10" t="e">
        <f>100*(M198/K198)</f>
        <v>#DIV/0!</v>
      </c>
      <c r="O198" s="4" t="str">
        <f>IF(AND(I198&gt;=5,J198&gt;=5,K198&gt;=5,L198&gt;=5),"eligible for chi-square test","not eligible for chi-square test")</f>
        <v>not eligible for chi-square test</v>
      </c>
      <c r="S198" s="6" t="str">
        <f>IF(O198="not eligible for chi-square test","not eligible for chi-square testing",IF(Q198&gt;=0.01,"test results not statistically significant",IF(M198&lt;=0,"test results statistically significant, minority NOT overrepresented in arrests",IF(M198&gt;0,"test results statistically significant, minority overrepresented in arrests"))))</f>
        <v>not eligible for chi-square testing</v>
      </c>
    </row>
    <row r="199" spans="1:19" x14ac:dyDescent="0.2">
      <c r="A199" s="6" t="s">
        <v>265</v>
      </c>
      <c r="B199" s="7" t="s">
        <v>266</v>
      </c>
      <c r="C199" s="8">
        <v>279</v>
      </c>
      <c r="D199" s="3">
        <v>1</v>
      </c>
      <c r="E199" s="3">
        <v>278</v>
      </c>
      <c r="F199" s="3">
        <v>7</v>
      </c>
      <c r="G199" s="3">
        <v>0</v>
      </c>
      <c r="H199" s="3">
        <v>7</v>
      </c>
      <c r="I199" s="9">
        <f>(C199/SUM(C199,F199))*SUM(D199,G199)</f>
        <v>0.97552447552447552</v>
      </c>
      <c r="J199" s="9">
        <f>(C199/SUM(C199,F199))*SUM(E199,H199)</f>
        <v>278.02447552447552</v>
      </c>
      <c r="K199" s="9">
        <f>(F199/SUM(C199,F199))*SUM(D199,G199)</f>
        <v>2.4475524475524476E-2</v>
      </c>
      <c r="L199" s="9">
        <f>(F199/SUM(C199,F199))*SUM(E199,H199)</f>
        <v>6.9755244755244759</v>
      </c>
      <c r="M199" s="9">
        <f>G199-K199</f>
        <v>-2.4475524475524476E-2</v>
      </c>
      <c r="N199" s="10">
        <f>100*(M199/K199)</f>
        <v>-100</v>
      </c>
      <c r="O199" s="4" t="str">
        <f>IF(AND(I199&gt;=5,J199&gt;=5,K199&gt;=5,L199&gt;=5),"eligible for chi-square test","not eligible for chi-square test")</f>
        <v>not eligible for chi-square test</v>
      </c>
      <c r="S199" s="6" t="str">
        <f>IF(O199="not eligible for chi-square test","not eligible for chi-square testing",IF(Q199&gt;=0.01,"test results not statistically significant",IF(M199&lt;=0,"test results statistically significant, minority NOT overrepresented in arrests",IF(M199&gt;0,"test results statistically significant, minority overrepresented in arrests"))))</f>
        <v>not eligible for chi-square testing</v>
      </c>
    </row>
    <row r="200" spans="1:19" x14ac:dyDescent="0.2">
      <c r="A200" s="6" t="s">
        <v>319</v>
      </c>
      <c r="B200" s="7" t="s">
        <v>320</v>
      </c>
      <c r="C200" s="8">
        <v>1118</v>
      </c>
      <c r="D200" s="3">
        <v>4</v>
      </c>
      <c r="E200" s="3">
        <v>1114</v>
      </c>
      <c r="F200" s="3">
        <v>119</v>
      </c>
      <c r="G200" s="3">
        <v>0</v>
      </c>
      <c r="H200" s="3">
        <v>119</v>
      </c>
      <c r="I200" s="9">
        <f>(C200/SUM(C200,F200))*SUM(D200,G200)</f>
        <v>3.6151980598221503</v>
      </c>
      <c r="J200" s="9">
        <f>(C200/SUM(C200,F200))*SUM(E200,H200)</f>
        <v>1114.3848019401778</v>
      </c>
      <c r="K200" s="9">
        <f>(F200/SUM(C200,F200))*SUM(D200,G200)</f>
        <v>0.38480194017784963</v>
      </c>
      <c r="L200" s="9">
        <f>(F200/SUM(C200,F200))*SUM(E200,H200)</f>
        <v>118.61519805982215</v>
      </c>
      <c r="M200" s="9">
        <f>G200-K200</f>
        <v>-0.38480194017784963</v>
      </c>
      <c r="N200" s="10">
        <f>100*(M200/K200)</f>
        <v>-100</v>
      </c>
      <c r="O200" s="4" t="str">
        <f>IF(AND(I200&gt;=5,J200&gt;=5,K200&gt;=5,L200&gt;=5),"eligible for chi-square test","not eligible for chi-square test")</f>
        <v>not eligible for chi-square test</v>
      </c>
      <c r="S200" s="6" t="str">
        <f>IF(O200="not eligible for chi-square test","not eligible for chi-square testing",IF(Q200&gt;=0.01,"test results not statistically significant",IF(M200&lt;=0,"test results statistically significant, minority NOT overrepresented in arrests",IF(M200&gt;0,"test results statistically significant, minority overrepresented in arrests"))))</f>
        <v>not eligible for chi-square testing</v>
      </c>
    </row>
    <row r="201" spans="1:19" x14ac:dyDescent="0.2">
      <c r="A201" s="6" t="s">
        <v>575</v>
      </c>
      <c r="B201" s="7" t="s">
        <v>576</v>
      </c>
      <c r="C201" s="8">
        <v>948</v>
      </c>
      <c r="D201" s="3">
        <v>25</v>
      </c>
      <c r="E201" s="3">
        <v>923</v>
      </c>
      <c r="F201" s="3">
        <v>55</v>
      </c>
      <c r="G201" s="3">
        <v>0</v>
      </c>
      <c r="H201" s="3">
        <v>55</v>
      </c>
      <c r="I201" s="9">
        <f>(C201/SUM(C201,F201))*SUM(D201,G201)</f>
        <v>23.629112662013956</v>
      </c>
      <c r="J201" s="9">
        <f>(C201/SUM(C201,F201))*SUM(E201,H201)</f>
        <v>924.37088733798601</v>
      </c>
      <c r="K201" s="9">
        <f>(F201/SUM(C201,F201))*SUM(D201,G201)</f>
        <v>1.370887337986042</v>
      </c>
      <c r="L201" s="9">
        <f>(F201/SUM(C201,F201))*SUM(E201,H201)</f>
        <v>53.629112662013959</v>
      </c>
      <c r="M201" s="9">
        <f>G201-K201</f>
        <v>-1.370887337986042</v>
      </c>
      <c r="N201" s="10">
        <f>100*(M201/K201)</f>
        <v>-100</v>
      </c>
      <c r="O201" s="4" t="str">
        <f>IF(AND(I201&gt;=5,J201&gt;=5,K201&gt;=5,L201&gt;=5),"eligible for chi-square test","not eligible for chi-square test")</f>
        <v>not eligible for chi-square test</v>
      </c>
      <c r="S201" s="6" t="str">
        <f>IF(O201="not eligible for chi-square test","not eligible for chi-square testing",IF(Q201&gt;=0.01,"test results not statistically significant",IF(M201&lt;=0,"test results statistically significant, minority NOT overrepresented in arrests",IF(M201&gt;0,"test results statistically significant, minority overrepresented in arrests"))))</f>
        <v>not eligible for chi-square testing</v>
      </c>
    </row>
    <row r="202" spans="1:19" x14ac:dyDescent="0.2">
      <c r="A202" s="6" t="s">
        <v>9</v>
      </c>
      <c r="B202" s="7" t="s">
        <v>10</v>
      </c>
      <c r="C202" s="8">
        <v>499</v>
      </c>
      <c r="D202" s="3">
        <v>0</v>
      </c>
      <c r="E202" s="3">
        <v>499</v>
      </c>
      <c r="F202" s="3">
        <v>3</v>
      </c>
      <c r="G202" s="3">
        <v>0</v>
      </c>
      <c r="H202" s="3">
        <v>3</v>
      </c>
      <c r="I202" s="9">
        <f>(C202/SUM(C202,F202))*SUM(D202,G202)</f>
        <v>0</v>
      </c>
      <c r="J202" s="9">
        <f>(C202/SUM(C202,F202))*SUM(E202,H202)</f>
        <v>499</v>
      </c>
      <c r="K202" s="9">
        <f>(F202/SUM(C202,F202))*SUM(D202,G202)</f>
        <v>0</v>
      </c>
      <c r="L202" s="9">
        <f>(F202/SUM(C202,F202))*SUM(E202,H202)</f>
        <v>3</v>
      </c>
      <c r="M202" s="9">
        <f>G202-K202</f>
        <v>0</v>
      </c>
      <c r="N202" s="10" t="e">
        <f>100*(M202/K202)</f>
        <v>#DIV/0!</v>
      </c>
      <c r="O202" s="4" t="str">
        <f>IF(AND(I202&gt;=5,J202&gt;=5,K202&gt;=5,L202&gt;=5),"eligible for chi-square test","not eligible for chi-square test")</f>
        <v>not eligible for chi-square test</v>
      </c>
      <c r="S202" s="6" t="str">
        <f>IF(O202="not eligible for chi-square test","not eligible for chi-square testing",IF(Q202&gt;=0.01,"test results not statistically significant",IF(M202&lt;=0,"test results statistically significant, minority NOT overrepresented in arrests",IF(M202&gt;0,"test results statistically significant, minority overrepresented in arrests"))))</f>
        <v>not eligible for chi-square testing</v>
      </c>
    </row>
    <row r="203" spans="1:19" x14ac:dyDescent="0.2">
      <c r="A203" s="6" t="s">
        <v>273</v>
      </c>
      <c r="B203" s="7" t="s">
        <v>274</v>
      </c>
      <c r="C203" s="8">
        <v>3725</v>
      </c>
      <c r="D203" s="3">
        <v>10</v>
      </c>
      <c r="E203" s="3">
        <v>3715</v>
      </c>
      <c r="F203" s="3">
        <v>116</v>
      </c>
      <c r="G203" s="3">
        <v>0</v>
      </c>
      <c r="H203" s="3">
        <v>116</v>
      </c>
      <c r="I203" s="9">
        <f>(C203/SUM(C203,F203))*SUM(D203,G203)</f>
        <v>9.6979953137203854</v>
      </c>
      <c r="J203" s="9">
        <f>(C203/SUM(C203,F203))*SUM(E203,H203)</f>
        <v>3715.3020046862798</v>
      </c>
      <c r="K203" s="9">
        <f>(F203/SUM(C203,F203))*SUM(D203,G203)</f>
        <v>0.30200468627961469</v>
      </c>
      <c r="L203" s="9">
        <f>(F203/SUM(C203,F203))*SUM(E203,H203)</f>
        <v>115.69799531372038</v>
      </c>
      <c r="M203" s="9">
        <f>G203-K203</f>
        <v>-0.30200468627961469</v>
      </c>
      <c r="N203" s="10">
        <f>100*(M203/K203)</f>
        <v>-100</v>
      </c>
      <c r="O203" s="4" t="str">
        <f>IF(AND(I203&gt;=5,J203&gt;=5,K203&gt;=5,L203&gt;=5),"eligible for chi-square test","not eligible for chi-square test")</f>
        <v>not eligible for chi-square test</v>
      </c>
      <c r="S203" s="6" t="str">
        <f>IF(O203="not eligible for chi-square test","not eligible for chi-square testing",IF(Q203&gt;=0.01,"test results not statistically significant",IF(M203&lt;=0,"test results statistically significant, minority NOT overrepresented in arrests",IF(M203&gt;0,"test results statistically significant, minority overrepresented in arrests"))))</f>
        <v>not eligible for chi-square testing</v>
      </c>
    </row>
    <row r="204" spans="1:19" x14ac:dyDescent="0.2">
      <c r="A204" s="6" t="s">
        <v>275</v>
      </c>
      <c r="B204" s="7" t="s">
        <v>276</v>
      </c>
      <c r="C204" s="8">
        <v>1246</v>
      </c>
      <c r="D204" s="3">
        <v>6</v>
      </c>
      <c r="E204" s="3">
        <v>1240</v>
      </c>
      <c r="F204" s="3">
        <v>31</v>
      </c>
      <c r="G204" s="3">
        <v>0</v>
      </c>
      <c r="H204" s="3">
        <v>31</v>
      </c>
      <c r="I204" s="9">
        <f>(C204/SUM(C204,F204))*SUM(D204,G204)</f>
        <v>5.8543461237274865</v>
      </c>
      <c r="J204" s="9">
        <f>(C204/SUM(C204,F204))*SUM(E204,H204)</f>
        <v>1240.1456538762725</v>
      </c>
      <c r="K204" s="9">
        <f>(F204/SUM(C204,F204))*SUM(D204,G204)</f>
        <v>0.14565387627251369</v>
      </c>
      <c r="L204" s="9">
        <f>(F204/SUM(C204,F204))*SUM(E204,H204)</f>
        <v>30.854346123727488</v>
      </c>
      <c r="M204" s="9">
        <f>G204-K204</f>
        <v>-0.14565387627251369</v>
      </c>
      <c r="N204" s="10">
        <f>100*(M204/K204)</f>
        <v>-100</v>
      </c>
      <c r="O204" s="4" t="str">
        <f>IF(AND(I204&gt;=5,J204&gt;=5,K204&gt;=5,L204&gt;=5),"eligible for chi-square test","not eligible for chi-square test")</f>
        <v>not eligible for chi-square test</v>
      </c>
      <c r="S204" s="6" t="str">
        <f>IF(O204="not eligible for chi-square test","not eligible for chi-square testing",IF(Q204&gt;=0.01,"test results not statistically significant",IF(M204&lt;=0,"test results statistically significant, minority NOT overrepresented in arrests",IF(M204&gt;0,"test results statistically significant, minority overrepresented in arrests"))))</f>
        <v>not eligible for chi-square testing</v>
      </c>
    </row>
    <row r="205" spans="1:19" x14ac:dyDescent="0.2">
      <c r="A205" s="6" t="s">
        <v>279</v>
      </c>
      <c r="B205" s="7" t="s">
        <v>280</v>
      </c>
      <c r="C205" s="8">
        <v>693</v>
      </c>
      <c r="D205" s="3">
        <v>3</v>
      </c>
      <c r="E205" s="3">
        <v>690</v>
      </c>
      <c r="F205" s="3">
        <v>9</v>
      </c>
      <c r="G205" s="3">
        <v>0</v>
      </c>
      <c r="H205" s="3">
        <v>9</v>
      </c>
      <c r="I205" s="9">
        <f>(C205/SUM(C205,F205))*SUM(D205,G205)</f>
        <v>2.9615384615384617</v>
      </c>
      <c r="J205" s="9">
        <f>(C205/SUM(C205,F205))*SUM(E205,H205)</f>
        <v>690.03846153846155</v>
      </c>
      <c r="K205" s="9">
        <f>(F205/SUM(C205,F205))*SUM(D205,G205)</f>
        <v>3.8461538461538464E-2</v>
      </c>
      <c r="L205" s="9">
        <f>(F205/SUM(C205,F205))*SUM(E205,H205)</f>
        <v>8.9615384615384617</v>
      </c>
      <c r="M205" s="9">
        <f>G205-K205</f>
        <v>-3.8461538461538464E-2</v>
      </c>
      <c r="N205" s="10">
        <f>100*(M205/K205)</f>
        <v>-100</v>
      </c>
      <c r="O205" s="4" t="str">
        <f>IF(AND(I205&gt;=5,J205&gt;=5,K205&gt;=5,L205&gt;=5),"eligible for chi-square test","not eligible for chi-square test")</f>
        <v>not eligible for chi-square test</v>
      </c>
      <c r="S205" s="6" t="str">
        <f>IF(O205="not eligible for chi-square test","not eligible for chi-square testing",IF(Q205&gt;=0.01,"test results not statistically significant",IF(M205&lt;=0,"test results statistically significant, minority NOT overrepresented in arrests",IF(M205&gt;0,"test results statistically significant, minority overrepresented in arrests"))))</f>
        <v>not eligible for chi-square testing</v>
      </c>
    </row>
    <row r="206" spans="1:19" x14ac:dyDescent="0.2">
      <c r="A206" s="6" t="s">
        <v>11</v>
      </c>
      <c r="B206" s="7" t="s">
        <v>12</v>
      </c>
      <c r="C206" s="8">
        <v>6</v>
      </c>
      <c r="D206" s="3">
        <v>0</v>
      </c>
      <c r="E206" s="3">
        <v>6</v>
      </c>
      <c r="F206" s="3">
        <v>0</v>
      </c>
      <c r="G206" s="3">
        <v>0</v>
      </c>
      <c r="H206" s="3">
        <v>0</v>
      </c>
      <c r="I206" s="9">
        <f>(C206/SUM(C206,F206))*SUM(D206,G206)</f>
        <v>0</v>
      </c>
      <c r="J206" s="9">
        <f>(C206/SUM(C206,F206))*SUM(E206,H206)</f>
        <v>6</v>
      </c>
      <c r="K206" s="9">
        <f>(F206/SUM(C206,F206))*SUM(D206,G206)</f>
        <v>0</v>
      </c>
      <c r="L206" s="9">
        <f>(F206/SUM(C206,F206))*SUM(E206,H206)</f>
        <v>0</v>
      </c>
      <c r="M206" s="9">
        <f>G206-K206</f>
        <v>0</v>
      </c>
      <c r="N206" s="10" t="e">
        <f>100*(M206/K206)</f>
        <v>#DIV/0!</v>
      </c>
      <c r="O206" s="4" t="str">
        <f>IF(AND(I206&gt;=5,J206&gt;=5,K206&gt;=5,L206&gt;=5),"eligible for chi-square test","not eligible for chi-square test")</f>
        <v>not eligible for chi-square test</v>
      </c>
      <c r="S206" s="6" t="str">
        <f>IF(O206="not eligible for chi-square test","not eligible for chi-square testing",IF(Q206&gt;=0.01,"test results not statistically significant",IF(M206&lt;=0,"test results statistically significant, minority NOT overrepresented in arrests",IF(M206&gt;0,"test results statistically significant, minority overrepresented in arrests"))))</f>
        <v>not eligible for chi-square testing</v>
      </c>
    </row>
    <row r="207" spans="1:19" x14ac:dyDescent="0.2">
      <c r="A207" s="6" t="s">
        <v>287</v>
      </c>
      <c r="B207" s="7" t="s">
        <v>288</v>
      </c>
      <c r="C207" s="8">
        <v>1647</v>
      </c>
      <c r="D207" s="3">
        <v>19</v>
      </c>
      <c r="E207" s="3">
        <v>1628</v>
      </c>
      <c r="F207" s="3">
        <v>1</v>
      </c>
      <c r="G207" s="3">
        <v>0</v>
      </c>
      <c r="H207" s="3">
        <v>1</v>
      </c>
      <c r="I207" s="9">
        <f>(C207/SUM(C207,F207))*SUM(D207,G207)</f>
        <v>18.988470873786408</v>
      </c>
      <c r="J207" s="9">
        <f>(C207/SUM(C207,F207))*SUM(E207,H207)</f>
        <v>1628.0115291262136</v>
      </c>
      <c r="K207" s="9">
        <f>(F207/SUM(C207,F207))*SUM(D207,G207)</f>
        <v>1.1529126213592231E-2</v>
      </c>
      <c r="L207" s="9">
        <f>(F207/SUM(C207,F207))*SUM(E207,H207)</f>
        <v>0.98847087378640763</v>
      </c>
      <c r="M207" s="9">
        <f>G207-K207</f>
        <v>-1.1529126213592231E-2</v>
      </c>
      <c r="N207" s="10">
        <f>100*(M207/K207)</f>
        <v>-100</v>
      </c>
      <c r="O207" s="4" t="str">
        <f>IF(AND(I207&gt;=5,J207&gt;=5,K207&gt;=5,L207&gt;=5),"eligible for chi-square test","not eligible for chi-square test")</f>
        <v>not eligible for chi-square test</v>
      </c>
      <c r="S207" s="6" t="str">
        <f>IF(O207="not eligible for chi-square test","not eligible for chi-square testing",IF(Q207&gt;=0.01,"test results not statistically significant",IF(M207&lt;=0,"test results statistically significant, minority NOT overrepresented in arrests",IF(M207&gt;0,"test results statistically significant, minority overrepresented in arrests"))))</f>
        <v>not eligible for chi-square testing</v>
      </c>
    </row>
    <row r="208" spans="1:19" x14ac:dyDescent="0.2">
      <c r="A208" s="6" t="s">
        <v>145</v>
      </c>
      <c r="B208" s="7" t="s">
        <v>146</v>
      </c>
      <c r="C208" s="8">
        <v>257</v>
      </c>
      <c r="D208" s="3">
        <v>4</v>
      </c>
      <c r="E208" s="3">
        <v>253</v>
      </c>
      <c r="F208" s="3">
        <v>1</v>
      </c>
      <c r="G208" s="3">
        <v>0</v>
      </c>
      <c r="H208" s="3">
        <v>1</v>
      </c>
      <c r="I208" s="9">
        <f>(C208/SUM(C208,F208))*SUM(D208,G208)</f>
        <v>3.9844961240310077</v>
      </c>
      <c r="J208" s="9">
        <f>(C208/SUM(C208,F208))*SUM(E208,H208)</f>
        <v>253.01550387596899</v>
      </c>
      <c r="K208" s="9">
        <f>(F208/SUM(C208,F208))*SUM(D208,G208)</f>
        <v>1.5503875968992248E-2</v>
      </c>
      <c r="L208" s="9">
        <f>(F208/SUM(C208,F208))*SUM(E208,H208)</f>
        <v>0.98449612403100772</v>
      </c>
      <c r="M208" s="9">
        <f>G208-K208</f>
        <v>-1.5503875968992248E-2</v>
      </c>
      <c r="N208" s="10">
        <f>100*(M208/K208)</f>
        <v>-100</v>
      </c>
      <c r="O208" s="4" t="str">
        <f>IF(AND(I208&gt;=5,J208&gt;=5,K208&gt;=5,L208&gt;=5),"eligible for chi-square test","not eligible for chi-square test")</f>
        <v>not eligible for chi-square test</v>
      </c>
      <c r="S208" s="6" t="str">
        <f>IF(O208="not eligible for chi-square test","not eligible for chi-square testing",IF(Q208&gt;=0.01,"test results not statistically significant",IF(M208&lt;=0,"test results statistically significant, minority NOT overrepresented in arrests",IF(M208&gt;0,"test results statistically significant, minority overrepresented in arrests"))))</f>
        <v>not eligible for chi-square testing</v>
      </c>
    </row>
    <row r="209" spans="1:19" x14ac:dyDescent="0.2">
      <c r="A209" s="6" t="s">
        <v>147</v>
      </c>
      <c r="B209" s="7" t="s">
        <v>148</v>
      </c>
      <c r="C209" s="8">
        <v>236</v>
      </c>
      <c r="D209" s="3">
        <v>0</v>
      </c>
      <c r="E209" s="3">
        <v>236</v>
      </c>
      <c r="F209" s="3">
        <v>8</v>
      </c>
      <c r="G209" s="3">
        <v>0</v>
      </c>
      <c r="H209" s="3">
        <v>8</v>
      </c>
      <c r="I209" s="9">
        <f>(C209/SUM(C209,F209))*SUM(D209,G209)</f>
        <v>0</v>
      </c>
      <c r="J209" s="9">
        <f>(C209/SUM(C209,F209))*SUM(E209,H209)</f>
        <v>236</v>
      </c>
      <c r="K209" s="9">
        <f>(F209/SUM(C209,F209))*SUM(D209,G209)</f>
        <v>0</v>
      </c>
      <c r="L209" s="9">
        <f>(F209/SUM(C209,F209))*SUM(E209,H209)</f>
        <v>8</v>
      </c>
      <c r="M209" s="9">
        <f>G209-K209</f>
        <v>0</v>
      </c>
      <c r="N209" s="10" t="e">
        <f>100*(M209/K209)</f>
        <v>#DIV/0!</v>
      </c>
      <c r="O209" s="4" t="str">
        <f>IF(AND(I209&gt;=5,J209&gt;=5,K209&gt;=5,L209&gt;=5),"eligible for chi-square test","not eligible for chi-square test")</f>
        <v>not eligible for chi-square test</v>
      </c>
      <c r="S209" s="6" t="str">
        <f>IF(O209="not eligible for chi-square test","not eligible for chi-square testing",IF(Q209&gt;=0.01,"test results not statistically significant",IF(M209&lt;=0,"test results statistically significant, minority NOT overrepresented in arrests",IF(M209&gt;0,"test results statistically significant, minority overrepresented in arrests"))))</f>
        <v>not eligible for chi-square testing</v>
      </c>
    </row>
    <row r="210" spans="1:19" x14ac:dyDescent="0.2">
      <c r="A210" s="6" t="s">
        <v>205</v>
      </c>
      <c r="B210" s="7" t="s">
        <v>206</v>
      </c>
      <c r="C210" s="8">
        <v>54</v>
      </c>
      <c r="D210" s="3">
        <v>0</v>
      </c>
      <c r="E210" s="3">
        <v>54</v>
      </c>
      <c r="F210" s="3">
        <v>0</v>
      </c>
      <c r="G210" s="3">
        <v>0</v>
      </c>
      <c r="H210" s="3">
        <v>0</v>
      </c>
      <c r="I210" s="9">
        <f>(C210/SUM(C210,F210))*SUM(D210,G210)</f>
        <v>0</v>
      </c>
      <c r="J210" s="9">
        <f>(C210/SUM(C210,F210))*SUM(E210,H210)</f>
        <v>54</v>
      </c>
      <c r="K210" s="9">
        <f>(F210/SUM(C210,F210))*SUM(D210,G210)</f>
        <v>0</v>
      </c>
      <c r="L210" s="9">
        <f>(F210/SUM(C210,F210))*SUM(E210,H210)</f>
        <v>0</v>
      </c>
      <c r="M210" s="9">
        <f>G210-K210</f>
        <v>0</v>
      </c>
      <c r="N210" s="10" t="e">
        <f>100*(M210/K210)</f>
        <v>#DIV/0!</v>
      </c>
      <c r="O210" s="4" t="str">
        <f>IF(AND(I210&gt;=5,J210&gt;=5,K210&gt;=5,L210&gt;=5),"eligible for chi-square test","not eligible for chi-square test")</f>
        <v>not eligible for chi-square test</v>
      </c>
      <c r="S210" s="6" t="str">
        <f>IF(O210="not eligible for chi-square test","not eligible for chi-square testing",IF(Q210&gt;=0.01,"test results not statistically significant",IF(M210&lt;=0,"test results statistically significant, minority NOT overrepresented in arrests",IF(M210&gt;0,"test results statistically significant, minority overrepresented in arrests"))))</f>
        <v>not eligible for chi-square testing</v>
      </c>
    </row>
    <row r="211" spans="1:19" x14ac:dyDescent="0.2">
      <c r="A211" s="6" t="s">
        <v>519</v>
      </c>
      <c r="B211" s="7" t="s">
        <v>520</v>
      </c>
      <c r="C211" s="8">
        <v>31</v>
      </c>
      <c r="D211" s="3">
        <v>1</v>
      </c>
      <c r="E211" s="3">
        <v>30</v>
      </c>
      <c r="F211" s="3">
        <v>1</v>
      </c>
      <c r="G211" s="3">
        <v>0</v>
      </c>
      <c r="H211" s="3">
        <v>1</v>
      </c>
      <c r="I211" s="9">
        <f>(C211/SUM(C211,F211))*SUM(D211,G211)</f>
        <v>0.96875</v>
      </c>
      <c r="J211" s="9">
        <f>(C211/SUM(C211,F211))*SUM(E211,H211)</f>
        <v>30.03125</v>
      </c>
      <c r="K211" s="9">
        <f>(F211/SUM(C211,F211))*SUM(D211,G211)</f>
        <v>3.125E-2</v>
      </c>
      <c r="L211" s="9">
        <f>(F211/SUM(C211,F211))*SUM(E211,H211)</f>
        <v>0.96875</v>
      </c>
      <c r="M211" s="9">
        <f>G211-K211</f>
        <v>-3.125E-2</v>
      </c>
      <c r="N211" s="10">
        <f>100*(M211/K211)</f>
        <v>-100</v>
      </c>
      <c r="O211" s="4" t="str">
        <f>IF(AND(I211&gt;=5,J211&gt;=5,K211&gt;=5,L211&gt;=5),"eligible for chi-square test","not eligible for chi-square test")</f>
        <v>not eligible for chi-square test</v>
      </c>
      <c r="S211" s="6" t="str">
        <f>IF(O211="not eligible for chi-square test","not eligible for chi-square testing",IF(Q211&gt;=0.01,"test results not statistically significant",IF(M211&lt;=0,"test results statistically significant, minority NOT overrepresented in arrests",IF(M211&gt;0,"test results statistically significant, minority overrepresented in arrests"))))</f>
        <v>not eligible for chi-square testing</v>
      </c>
    </row>
    <row r="212" spans="1:19" x14ac:dyDescent="0.2">
      <c r="A212" s="6" t="s">
        <v>521</v>
      </c>
      <c r="B212" s="7" t="s">
        <v>522</v>
      </c>
      <c r="C212" s="8">
        <v>33</v>
      </c>
      <c r="D212" s="3">
        <v>1</v>
      </c>
      <c r="E212" s="3">
        <v>32</v>
      </c>
      <c r="F212" s="3">
        <v>0</v>
      </c>
      <c r="G212" s="3">
        <v>0</v>
      </c>
      <c r="H212" s="3">
        <v>0</v>
      </c>
      <c r="I212" s="9">
        <f>(C212/SUM(C212,F212))*SUM(D212,G212)</f>
        <v>1</v>
      </c>
      <c r="J212" s="9">
        <f>(C212/SUM(C212,F212))*SUM(E212,H212)</f>
        <v>32</v>
      </c>
      <c r="K212" s="9">
        <f>(F212/SUM(C212,F212))*SUM(D212,G212)</f>
        <v>0</v>
      </c>
      <c r="L212" s="9">
        <f>(F212/SUM(C212,F212))*SUM(E212,H212)</f>
        <v>0</v>
      </c>
      <c r="M212" s="9">
        <f>G212-K212</f>
        <v>0</v>
      </c>
      <c r="N212" s="10" t="e">
        <f>100*(M212/K212)</f>
        <v>#DIV/0!</v>
      </c>
      <c r="O212" s="4" t="str">
        <f>IF(AND(I212&gt;=5,J212&gt;=5,K212&gt;=5,L212&gt;=5),"eligible for chi-square test","not eligible for chi-square test")</f>
        <v>not eligible for chi-square test</v>
      </c>
      <c r="S212" s="6" t="str">
        <f>IF(O212="not eligible for chi-square test","not eligible for chi-square testing",IF(Q212&gt;=0.01,"test results not statistically significant",IF(M212&lt;=0,"test results statistically significant, minority NOT overrepresented in arrests",IF(M212&gt;0,"test results statistically significant, minority overrepresented in arrests"))))</f>
        <v>not eligible for chi-square testing</v>
      </c>
    </row>
    <row r="213" spans="1:19" x14ac:dyDescent="0.2">
      <c r="A213" s="6" t="s">
        <v>607</v>
      </c>
      <c r="B213" s="7" t="s">
        <v>608</v>
      </c>
      <c r="C213" s="8">
        <v>0</v>
      </c>
      <c r="D213" s="3">
        <v>0</v>
      </c>
      <c r="E213" s="3">
        <v>0</v>
      </c>
      <c r="F213" s="3">
        <v>0</v>
      </c>
      <c r="G213" s="3">
        <v>0</v>
      </c>
      <c r="H213" s="3">
        <v>0</v>
      </c>
      <c r="I213" s="9" t="e">
        <f>(C213/SUM(C213,F213))*SUM(D213,G213)</f>
        <v>#DIV/0!</v>
      </c>
      <c r="J213" s="9" t="e">
        <f>(C213/SUM(C213,F213))*SUM(E213,H213)</f>
        <v>#DIV/0!</v>
      </c>
      <c r="K213" s="9" t="e">
        <f>(F213/SUM(C213,F213))*SUM(D213,G213)</f>
        <v>#DIV/0!</v>
      </c>
      <c r="L213" s="9" t="e">
        <f>(F213/SUM(C213,F213))*SUM(E213,H213)</f>
        <v>#DIV/0!</v>
      </c>
      <c r="M213" s="9" t="e">
        <f>G213-K213</f>
        <v>#DIV/0!</v>
      </c>
      <c r="N213" s="10" t="e">
        <f>100*(M213/K213)</f>
        <v>#DIV/0!</v>
      </c>
      <c r="O213" s="4" t="e">
        <f>IF(AND(I213&gt;=5,J213&gt;=5,K213&gt;=5,L213&gt;=5),"eligible for chi-square test","not eligible for chi-square test")</f>
        <v>#DIV/0!</v>
      </c>
      <c r="S213" s="6" t="e">
        <f>IF(O213="not eligible for chi-square test","not eligible for chi-square testing",IF(Q213&gt;=0.01,"test results not statistically significant",IF(M213&lt;=0,"test results statistically significant, minority NOT overrepresented in arrests",IF(M213&gt;0,"test results statistically significant, minority overrepresented in arrests"))))</f>
        <v>#DIV/0!</v>
      </c>
    </row>
    <row r="214" spans="1:19" x14ac:dyDescent="0.2">
      <c r="A214" s="6" t="s">
        <v>289</v>
      </c>
      <c r="B214" s="7" t="s">
        <v>290</v>
      </c>
      <c r="C214" s="8">
        <v>418</v>
      </c>
      <c r="D214" s="3">
        <v>1</v>
      </c>
      <c r="E214" s="3">
        <v>417</v>
      </c>
      <c r="F214" s="3">
        <v>3</v>
      </c>
      <c r="G214" s="3">
        <v>0</v>
      </c>
      <c r="H214" s="3">
        <v>3</v>
      </c>
      <c r="I214" s="9">
        <f>(C214/SUM(C214,F214))*SUM(D214,G214)</f>
        <v>0.99287410926365793</v>
      </c>
      <c r="J214" s="9">
        <f>(C214/SUM(C214,F214))*SUM(E214,H214)</f>
        <v>417.00712589073635</v>
      </c>
      <c r="K214" s="9">
        <f>(F214/SUM(C214,F214))*SUM(D214,G214)</f>
        <v>7.1258907363420431E-3</v>
      </c>
      <c r="L214" s="9">
        <f>(F214/SUM(C214,F214))*SUM(E214,H214)</f>
        <v>2.9928741092636582</v>
      </c>
      <c r="M214" s="9">
        <f>G214-K214</f>
        <v>-7.1258907363420431E-3</v>
      </c>
      <c r="N214" s="10">
        <f>100*(M214/K214)</f>
        <v>-100</v>
      </c>
      <c r="O214" s="4" t="str">
        <f>IF(AND(I214&gt;=5,J214&gt;=5,K214&gt;=5,L214&gt;=5),"eligible for chi-square test","not eligible for chi-square test")</f>
        <v>not eligible for chi-square test</v>
      </c>
      <c r="S214" s="6" t="str">
        <f>IF(O214="not eligible for chi-square test","not eligible for chi-square testing",IF(Q214&gt;=0.01,"test results not statistically significant",IF(M214&lt;=0,"test results statistically significant, minority NOT overrepresented in arrests",IF(M214&gt;0,"test results statistically significant, minority overrepresented in arrests"))))</f>
        <v>not eligible for chi-square testing</v>
      </c>
    </row>
    <row r="215" spans="1:19" x14ac:dyDescent="0.2">
      <c r="A215" s="6" t="s">
        <v>407</v>
      </c>
      <c r="B215" s="7" t="s">
        <v>408</v>
      </c>
      <c r="C215" s="8">
        <v>19</v>
      </c>
      <c r="D215" s="3">
        <v>1</v>
      </c>
      <c r="E215" s="3">
        <v>18</v>
      </c>
      <c r="F215" s="3">
        <v>0</v>
      </c>
      <c r="G215" s="3">
        <v>0</v>
      </c>
      <c r="H215" s="3">
        <v>0</v>
      </c>
      <c r="I215" s="9">
        <f>(C215/SUM(C215,F215))*SUM(D215,G215)</f>
        <v>1</v>
      </c>
      <c r="J215" s="9">
        <f>(C215/SUM(C215,F215))*SUM(E215,H215)</f>
        <v>18</v>
      </c>
      <c r="K215" s="9">
        <f>(F215/SUM(C215,F215))*SUM(D215,G215)</f>
        <v>0</v>
      </c>
      <c r="L215" s="9">
        <f>(F215/SUM(C215,F215))*SUM(E215,H215)</f>
        <v>0</v>
      </c>
      <c r="M215" s="9">
        <f>G215-K215</f>
        <v>0</v>
      </c>
      <c r="N215" s="10" t="e">
        <f>100*(M215/K215)</f>
        <v>#DIV/0!</v>
      </c>
      <c r="O215" s="4" t="str">
        <f>IF(AND(I215&gt;=5,J215&gt;=5,K215&gt;=5,L215&gt;=5),"eligible for chi-square test","not eligible for chi-square test")</f>
        <v>not eligible for chi-square test</v>
      </c>
      <c r="S215" s="6" t="str">
        <f>IF(O215="not eligible for chi-square test","not eligible for chi-square testing",IF(Q215&gt;=0.01,"test results not statistically significant",IF(M215&lt;=0,"test results statistically significant, minority NOT overrepresented in arrests",IF(M215&gt;0,"test results statistically significant, minority overrepresented in arrests"))))</f>
        <v>not eligible for chi-square testing</v>
      </c>
    </row>
    <row r="216" spans="1:19" x14ac:dyDescent="0.2">
      <c r="A216" s="6" t="s">
        <v>447</v>
      </c>
      <c r="B216" s="7" t="s">
        <v>448</v>
      </c>
      <c r="C216" s="8">
        <v>557</v>
      </c>
      <c r="D216" s="3">
        <v>2</v>
      </c>
      <c r="E216" s="3">
        <v>555</v>
      </c>
      <c r="F216" s="3">
        <v>14</v>
      </c>
      <c r="G216" s="3">
        <v>0</v>
      </c>
      <c r="H216" s="3">
        <v>14</v>
      </c>
      <c r="I216" s="9">
        <f>(C216/SUM(C216,F216))*SUM(D216,G216)</f>
        <v>1.9509632224168125</v>
      </c>
      <c r="J216" s="9">
        <f>(C216/SUM(C216,F216))*SUM(E216,H216)</f>
        <v>555.04903677758318</v>
      </c>
      <c r="K216" s="9">
        <f>(F216/SUM(C216,F216))*SUM(D216,G216)</f>
        <v>4.9036777583187391E-2</v>
      </c>
      <c r="L216" s="9">
        <f>(F216/SUM(C216,F216))*SUM(E216,H216)</f>
        <v>13.950963222416812</v>
      </c>
      <c r="M216" s="9">
        <f>G216-K216</f>
        <v>-4.9036777583187391E-2</v>
      </c>
      <c r="N216" s="10">
        <f>100*(M216/K216)</f>
        <v>-100</v>
      </c>
      <c r="O216" s="4" t="str">
        <f>IF(AND(I216&gt;=5,J216&gt;=5,K216&gt;=5,L216&gt;=5),"eligible for chi-square test","not eligible for chi-square test")</f>
        <v>not eligible for chi-square test</v>
      </c>
      <c r="S216" s="6" t="str">
        <f>IF(O216="not eligible for chi-square test","not eligible for chi-square testing",IF(Q216&gt;=0.01,"test results not statistically significant",IF(M216&lt;=0,"test results statistically significant, minority NOT overrepresented in arrests",IF(M216&gt;0,"test results statistically significant, minority overrepresented in arrests"))))</f>
        <v>not eligible for chi-square testing</v>
      </c>
    </row>
    <row r="217" spans="1:19" x14ac:dyDescent="0.2">
      <c r="A217" s="6" t="s">
        <v>527</v>
      </c>
      <c r="B217" s="7" t="s">
        <v>528</v>
      </c>
      <c r="C217" s="8">
        <v>5</v>
      </c>
      <c r="D217" s="3">
        <v>0</v>
      </c>
      <c r="E217" s="3">
        <v>5</v>
      </c>
      <c r="F217" s="3">
        <v>0</v>
      </c>
      <c r="G217" s="3">
        <v>0</v>
      </c>
      <c r="H217" s="3">
        <v>0</v>
      </c>
      <c r="I217" s="9">
        <f>(C217/SUM(C217,F217))*SUM(D217,G217)</f>
        <v>0</v>
      </c>
      <c r="J217" s="9">
        <f>(C217/SUM(C217,F217))*SUM(E217,H217)</f>
        <v>5</v>
      </c>
      <c r="K217" s="9">
        <f>(F217/SUM(C217,F217))*SUM(D217,G217)</f>
        <v>0</v>
      </c>
      <c r="L217" s="9">
        <f>(F217/SUM(C217,F217))*SUM(E217,H217)</f>
        <v>0</v>
      </c>
      <c r="M217" s="9">
        <f>G217-K217</f>
        <v>0</v>
      </c>
      <c r="N217" s="10" t="e">
        <f>100*(M217/K217)</f>
        <v>#DIV/0!</v>
      </c>
      <c r="O217" s="4" t="str">
        <f>IF(AND(I217&gt;=5,J217&gt;=5,K217&gt;=5,L217&gt;=5),"eligible for chi-square test","not eligible for chi-square test")</f>
        <v>not eligible for chi-square test</v>
      </c>
      <c r="S217" s="6" t="str">
        <f>IF(O217="not eligible for chi-square test","not eligible for chi-square testing",IF(Q217&gt;=0.01,"test results not statistically significant",IF(M217&lt;=0,"test results statistically significant, minority NOT overrepresented in arrests",IF(M217&gt;0,"test results statistically significant, minority overrepresented in arrests"))))</f>
        <v>not eligible for chi-square testing</v>
      </c>
    </row>
    <row r="218" spans="1:19" x14ac:dyDescent="0.2">
      <c r="A218" s="6" t="s">
        <v>525</v>
      </c>
      <c r="B218" s="7" t="s">
        <v>526</v>
      </c>
      <c r="C218" s="8">
        <v>1064</v>
      </c>
      <c r="D218" s="3">
        <v>7</v>
      </c>
      <c r="E218" s="3">
        <v>1057</v>
      </c>
      <c r="F218" s="3">
        <v>37</v>
      </c>
      <c r="G218" s="3">
        <v>1</v>
      </c>
      <c r="H218" s="3">
        <v>36</v>
      </c>
      <c r="I218" s="9">
        <f>(C218/SUM(C218,F218))*SUM(D218,G218)</f>
        <v>7.7311534968210713</v>
      </c>
      <c r="J218" s="9">
        <f>(C218/SUM(C218,F218))*SUM(E218,H218)</f>
        <v>1056.2688465031788</v>
      </c>
      <c r="K218" s="9">
        <f>(F218/SUM(C218,F218))*SUM(D218,G218)</f>
        <v>0.26884650317892822</v>
      </c>
      <c r="L218" s="9">
        <f>(F218/SUM(C218,F218))*SUM(E218,H218)</f>
        <v>36.731153496821065</v>
      </c>
      <c r="M218" s="9">
        <f>G218-K218</f>
        <v>0.73115349682107178</v>
      </c>
      <c r="N218" s="10">
        <f>100*(M218/K218)</f>
        <v>271.95945945945954</v>
      </c>
      <c r="O218" s="4" t="str">
        <f>IF(AND(I218&gt;=5,J218&gt;=5,K218&gt;=5,L218&gt;=5),"eligible for chi-square test","not eligible for chi-square test")</f>
        <v>not eligible for chi-square test</v>
      </c>
      <c r="S218" s="6" t="str">
        <f>IF(O218="not eligible for chi-square test","not eligible for chi-square testing",IF(Q218&gt;=0.01,"test results not statistically significant",IF(M218&lt;=0,"test results statistically significant, minority NOT overrepresented in arrests",IF(M218&gt;0,"test results statistically significant, minority overrepresented in arrests"))))</f>
        <v>not eligible for chi-square testing</v>
      </c>
    </row>
    <row r="219" spans="1:19" x14ac:dyDescent="0.2">
      <c r="A219" s="6" t="s">
        <v>297</v>
      </c>
      <c r="B219" s="7" t="s">
        <v>298</v>
      </c>
      <c r="C219" s="8">
        <v>2981</v>
      </c>
      <c r="D219" s="3">
        <v>13</v>
      </c>
      <c r="E219" s="3">
        <v>2968</v>
      </c>
      <c r="F219" s="3">
        <v>60</v>
      </c>
      <c r="G219" s="3">
        <v>0</v>
      </c>
      <c r="H219" s="3">
        <v>60</v>
      </c>
      <c r="I219" s="9">
        <f>(C219/SUM(C219,F219))*SUM(D219,G219)</f>
        <v>12.743505425846761</v>
      </c>
      <c r="J219" s="9">
        <f>(C219/SUM(C219,F219))*SUM(E219,H219)</f>
        <v>2968.2564945741533</v>
      </c>
      <c r="K219" s="9">
        <f>(F219/SUM(C219,F219))*SUM(D219,G219)</f>
        <v>0.25649457415323906</v>
      </c>
      <c r="L219" s="9">
        <f>(F219/SUM(C219,F219))*SUM(E219,H219)</f>
        <v>59.743505425846763</v>
      </c>
      <c r="M219" s="9">
        <f>G219-K219</f>
        <v>-0.25649457415323906</v>
      </c>
      <c r="N219" s="10">
        <f>100*(M219/K219)</f>
        <v>-100</v>
      </c>
      <c r="O219" s="4" t="str">
        <f>IF(AND(I219&gt;=5,J219&gt;=5,K219&gt;=5,L219&gt;=5),"eligible for chi-square test","not eligible for chi-square test")</f>
        <v>not eligible for chi-square test</v>
      </c>
      <c r="S219" s="6" t="str">
        <f>IF(O219="not eligible for chi-square test","not eligible for chi-square testing",IF(Q219&gt;=0.01,"test results not statistically significant",IF(M219&lt;=0,"test results statistically significant, minority NOT overrepresented in arrests",IF(M219&gt;0,"test results statistically significant, minority overrepresented in arrests"))))</f>
        <v>not eligible for chi-square testing</v>
      </c>
    </row>
    <row r="220" spans="1:19" x14ac:dyDescent="0.2">
      <c r="A220" s="6" t="s">
        <v>299</v>
      </c>
      <c r="B220" s="7" t="s">
        <v>300</v>
      </c>
      <c r="C220" s="8">
        <v>695</v>
      </c>
      <c r="D220" s="3">
        <v>0</v>
      </c>
      <c r="E220" s="3">
        <v>695</v>
      </c>
      <c r="F220" s="3">
        <v>27</v>
      </c>
      <c r="G220" s="3">
        <v>0</v>
      </c>
      <c r="H220" s="3">
        <v>27</v>
      </c>
      <c r="I220" s="9">
        <f>(C220/SUM(C220,F220))*SUM(D220,G220)</f>
        <v>0</v>
      </c>
      <c r="J220" s="9">
        <f>(C220/SUM(C220,F220))*SUM(E220,H220)</f>
        <v>695</v>
      </c>
      <c r="K220" s="9">
        <f>(F220/SUM(C220,F220))*SUM(D220,G220)</f>
        <v>0</v>
      </c>
      <c r="L220" s="9">
        <f>(F220/SUM(C220,F220))*SUM(E220,H220)</f>
        <v>26.999999999999996</v>
      </c>
      <c r="M220" s="9">
        <f>G220-K220</f>
        <v>0</v>
      </c>
      <c r="N220" s="10" t="e">
        <f>100*(M220/K220)</f>
        <v>#DIV/0!</v>
      </c>
      <c r="O220" s="4" t="str">
        <f>IF(AND(I220&gt;=5,J220&gt;=5,K220&gt;=5,L220&gt;=5),"eligible for chi-square test","not eligible for chi-square test")</f>
        <v>not eligible for chi-square test</v>
      </c>
      <c r="S220" s="6" t="str">
        <f>IF(O220="not eligible for chi-square test","not eligible for chi-square testing",IF(Q220&gt;=0.01,"test results not statistically significant",IF(M220&lt;=0,"test results statistically significant, minority NOT overrepresented in arrests",IF(M220&gt;0,"test results statistically significant, minority overrepresented in arrests"))))</f>
        <v>not eligible for chi-square testing</v>
      </c>
    </row>
    <row r="221" spans="1:19" x14ac:dyDescent="0.2">
      <c r="A221" s="6" t="s">
        <v>305</v>
      </c>
      <c r="B221" s="7" t="s">
        <v>306</v>
      </c>
      <c r="C221" s="8">
        <v>4244</v>
      </c>
      <c r="D221" s="3">
        <v>5</v>
      </c>
      <c r="E221" s="3">
        <v>4239</v>
      </c>
      <c r="F221" s="3">
        <v>45</v>
      </c>
      <c r="G221" s="3">
        <v>0</v>
      </c>
      <c r="H221" s="3">
        <v>45</v>
      </c>
      <c r="I221" s="9">
        <f>(C221/SUM(C221,F221))*SUM(D221,G221)</f>
        <v>4.9475402191653064</v>
      </c>
      <c r="J221" s="9">
        <f>(C221/SUM(C221,F221))*SUM(E221,H221)</f>
        <v>4239.0524597808344</v>
      </c>
      <c r="K221" s="9">
        <f>(F221/SUM(C221,F221))*SUM(D221,G221)</f>
        <v>5.2459780834693402E-2</v>
      </c>
      <c r="L221" s="9">
        <f>(F221/SUM(C221,F221))*SUM(E221,H221)</f>
        <v>44.947540219165305</v>
      </c>
      <c r="M221" s="9">
        <f>G221-K221</f>
        <v>-5.2459780834693402E-2</v>
      </c>
      <c r="N221" s="10">
        <f>100*(M221/K221)</f>
        <v>-100</v>
      </c>
      <c r="O221" s="4" t="str">
        <f>IF(AND(I221&gt;=5,J221&gt;=5,K221&gt;=5,L221&gt;=5),"eligible for chi-square test","not eligible for chi-square test")</f>
        <v>not eligible for chi-square test</v>
      </c>
      <c r="S221" s="6" t="str">
        <f>IF(O221="not eligible for chi-square test","not eligible for chi-square testing",IF(Q221&gt;=0.01,"test results not statistically significant",IF(M221&lt;=0,"test results statistically significant, minority NOT overrepresented in arrests",IF(M221&gt;0,"test results statistically significant, minority overrepresented in arrests"))))</f>
        <v>not eligible for chi-square testing</v>
      </c>
    </row>
    <row r="222" spans="1:19" x14ac:dyDescent="0.2">
      <c r="A222" s="6" t="s">
        <v>307</v>
      </c>
      <c r="B222" s="7" t="s">
        <v>308</v>
      </c>
      <c r="C222" s="8">
        <v>79</v>
      </c>
      <c r="D222" s="3">
        <v>0</v>
      </c>
      <c r="E222" s="3">
        <v>79</v>
      </c>
      <c r="F222" s="3">
        <v>12</v>
      </c>
      <c r="G222" s="3">
        <v>0</v>
      </c>
      <c r="H222" s="3">
        <v>12</v>
      </c>
      <c r="I222" s="9">
        <f>(C222/SUM(C222,F222))*SUM(D222,G222)</f>
        <v>0</v>
      </c>
      <c r="J222" s="9">
        <f>(C222/SUM(C222,F222))*SUM(E222,H222)</f>
        <v>79</v>
      </c>
      <c r="K222" s="9">
        <f>(F222/SUM(C222,F222))*SUM(D222,G222)</f>
        <v>0</v>
      </c>
      <c r="L222" s="9">
        <f>(F222/SUM(C222,F222))*SUM(E222,H222)</f>
        <v>12</v>
      </c>
      <c r="M222" s="9">
        <f>G222-K222</f>
        <v>0</v>
      </c>
      <c r="N222" s="10" t="e">
        <f>100*(M222/K222)</f>
        <v>#DIV/0!</v>
      </c>
      <c r="O222" s="4" t="str">
        <f>IF(AND(I222&gt;=5,J222&gt;=5,K222&gt;=5,L222&gt;=5),"eligible for chi-square test","not eligible for chi-square test")</f>
        <v>not eligible for chi-square test</v>
      </c>
      <c r="S222" s="6" t="str">
        <f>IF(O222="not eligible for chi-square test","not eligible for chi-square testing",IF(Q222&gt;=0.01,"test results not statistically significant",IF(M222&lt;=0,"test results statistically significant, minority NOT overrepresented in arrests",IF(M222&gt;0,"test results statistically significant, minority overrepresented in arrests"))))</f>
        <v>not eligible for chi-square testing</v>
      </c>
    </row>
    <row r="223" spans="1:19" x14ac:dyDescent="0.2">
      <c r="A223" s="6" t="s">
        <v>321</v>
      </c>
      <c r="B223" s="7" t="s">
        <v>322</v>
      </c>
      <c r="C223" s="8">
        <v>774</v>
      </c>
      <c r="D223" s="3">
        <v>7</v>
      </c>
      <c r="E223" s="3">
        <v>767</v>
      </c>
      <c r="F223" s="3">
        <v>8</v>
      </c>
      <c r="G223" s="3">
        <v>0</v>
      </c>
      <c r="H223" s="3">
        <v>8</v>
      </c>
      <c r="I223" s="9">
        <f>(C223/SUM(C223,F223))*SUM(D223,G223)</f>
        <v>6.9283887468030692</v>
      </c>
      <c r="J223" s="9">
        <f>(C223/SUM(C223,F223))*SUM(E223,H223)</f>
        <v>767.07161125319692</v>
      </c>
      <c r="K223" s="9">
        <f>(F223/SUM(C223,F223))*SUM(D223,G223)</f>
        <v>7.1611253196930957E-2</v>
      </c>
      <c r="L223" s="9">
        <f>(F223/SUM(C223,F223))*SUM(E223,H223)</f>
        <v>7.92838874680307</v>
      </c>
      <c r="M223" s="9">
        <f>G223-K223</f>
        <v>-7.1611253196930957E-2</v>
      </c>
      <c r="N223" s="10">
        <f>100*(M223/K223)</f>
        <v>-100</v>
      </c>
      <c r="O223" s="4" t="str">
        <f>IF(AND(I223&gt;=5,J223&gt;=5,K223&gt;=5,L223&gt;=5),"eligible for chi-square test","not eligible for chi-square test")</f>
        <v>not eligible for chi-square test</v>
      </c>
      <c r="S223" s="6" t="str">
        <f>IF(O223="not eligible for chi-square test","not eligible for chi-square testing",IF(Q223&gt;=0.01,"test results not statistically significant",IF(M223&lt;=0,"test results statistically significant, minority NOT overrepresented in arrests",IF(M223&gt;0,"test results statistically significant, minority overrepresented in arrests"))))</f>
        <v>not eligible for chi-square testing</v>
      </c>
    </row>
    <row r="224" spans="1:19" x14ac:dyDescent="0.2">
      <c r="A224" s="6" t="s">
        <v>323</v>
      </c>
      <c r="B224" s="7" t="s">
        <v>324</v>
      </c>
      <c r="C224" s="8">
        <v>1651</v>
      </c>
      <c r="D224" s="3">
        <v>6</v>
      </c>
      <c r="E224" s="3">
        <v>1645</v>
      </c>
      <c r="F224" s="3">
        <v>4</v>
      </c>
      <c r="G224" s="3">
        <v>0</v>
      </c>
      <c r="H224" s="3">
        <v>4</v>
      </c>
      <c r="I224" s="9">
        <f>(C224/SUM(C224,F224))*SUM(D224,G224)</f>
        <v>5.9854984894259822</v>
      </c>
      <c r="J224" s="9">
        <f>(C224/SUM(C224,F224))*SUM(E224,H224)</f>
        <v>1645.0145015105741</v>
      </c>
      <c r="K224" s="9">
        <f>(F224/SUM(C224,F224))*SUM(D224,G224)</f>
        <v>1.4501510574018127E-2</v>
      </c>
      <c r="L224" s="9">
        <f>(F224/SUM(C224,F224))*SUM(E224,H224)</f>
        <v>3.9854984894259817</v>
      </c>
      <c r="M224" s="9">
        <f>G224-K224</f>
        <v>-1.4501510574018127E-2</v>
      </c>
      <c r="N224" s="10">
        <f>100*(M224/K224)</f>
        <v>-100</v>
      </c>
      <c r="O224" s="4" t="str">
        <f>IF(AND(I224&gt;=5,J224&gt;=5,K224&gt;=5,L224&gt;=5),"eligible for chi-square test","not eligible for chi-square test")</f>
        <v>not eligible for chi-square test</v>
      </c>
      <c r="S224" s="6" t="str">
        <f>IF(O224="not eligible for chi-square test","not eligible for chi-square testing",IF(Q224&gt;=0.01,"test results not statistically significant",IF(M224&lt;=0,"test results statistically significant, minority NOT overrepresented in arrests",IF(M224&gt;0,"test results statistically significant, minority overrepresented in arrests"))))</f>
        <v>not eligible for chi-square testing</v>
      </c>
    </row>
    <row r="225" spans="1:19" x14ac:dyDescent="0.2">
      <c r="A225" s="6" t="s">
        <v>213</v>
      </c>
      <c r="B225" s="7" t="s">
        <v>214</v>
      </c>
      <c r="C225" s="8">
        <v>886</v>
      </c>
      <c r="D225" s="3">
        <v>0</v>
      </c>
      <c r="E225" s="3">
        <v>886</v>
      </c>
      <c r="F225" s="3">
        <v>44</v>
      </c>
      <c r="G225" s="3">
        <v>0</v>
      </c>
      <c r="H225" s="3">
        <v>44</v>
      </c>
      <c r="I225" s="9">
        <f>(C225/SUM(C225,F225))*SUM(D225,G225)</f>
        <v>0</v>
      </c>
      <c r="J225" s="9">
        <f>(C225/SUM(C225,F225))*SUM(E225,H225)</f>
        <v>886</v>
      </c>
      <c r="K225" s="9">
        <f>(F225/SUM(C225,F225))*SUM(D225,G225)</f>
        <v>0</v>
      </c>
      <c r="L225" s="9">
        <f>(F225/SUM(C225,F225))*SUM(E225,H225)</f>
        <v>44</v>
      </c>
      <c r="M225" s="9">
        <f>G225-K225</f>
        <v>0</v>
      </c>
      <c r="N225" s="10" t="e">
        <f>100*(M225/K225)</f>
        <v>#DIV/0!</v>
      </c>
      <c r="O225" s="4" t="str">
        <f>IF(AND(I225&gt;=5,J225&gt;=5,K225&gt;=5,L225&gt;=5),"eligible for chi-square test","not eligible for chi-square test")</f>
        <v>not eligible for chi-square test</v>
      </c>
      <c r="S225" s="6" t="str">
        <f>IF(O225="not eligible for chi-square test","not eligible for chi-square testing",IF(Q225&gt;=0.01,"test results not statistically significant",IF(M225&lt;=0,"test results statistically significant, minority NOT overrepresented in arrests",IF(M225&gt;0,"test results statistically significant, minority overrepresented in arrests"))))</f>
        <v>not eligible for chi-square testing</v>
      </c>
    </row>
    <row r="226" spans="1:19" x14ac:dyDescent="0.2">
      <c r="A226" s="6" t="s">
        <v>529</v>
      </c>
      <c r="B226" s="7" t="s">
        <v>530</v>
      </c>
      <c r="C226" s="8">
        <v>1197</v>
      </c>
      <c r="D226" s="3">
        <v>35</v>
      </c>
      <c r="E226" s="3">
        <v>1162</v>
      </c>
      <c r="F226" s="3">
        <v>8</v>
      </c>
      <c r="G226" s="3">
        <v>0</v>
      </c>
      <c r="H226" s="3">
        <v>8</v>
      </c>
      <c r="I226" s="9">
        <f>(C226/SUM(C226,F226))*SUM(D226,G226)</f>
        <v>34.767634854771785</v>
      </c>
      <c r="J226" s="9">
        <f>(C226/SUM(C226,F226))*SUM(E226,H226)</f>
        <v>1162.2323651452282</v>
      </c>
      <c r="K226" s="9">
        <f>(F226/SUM(C226,F226))*SUM(D226,G226)</f>
        <v>0.23236514522821577</v>
      </c>
      <c r="L226" s="9">
        <f>(F226/SUM(C226,F226))*SUM(E226,H226)</f>
        <v>7.7676348547717842</v>
      </c>
      <c r="M226" s="9">
        <f>G226-K226</f>
        <v>-0.23236514522821577</v>
      </c>
      <c r="N226" s="10">
        <f>100*(M226/K226)</f>
        <v>-100</v>
      </c>
      <c r="O226" s="4" t="str">
        <f>IF(AND(I226&gt;=5,J226&gt;=5,K226&gt;=5,L226&gt;=5),"eligible for chi-square test","not eligible for chi-square test")</f>
        <v>not eligible for chi-square test</v>
      </c>
      <c r="S226" s="6" t="str">
        <f>IF(O226="not eligible for chi-square test","not eligible for chi-square testing",IF(Q226&gt;=0.01,"test results not statistically significant",IF(M226&lt;=0,"test results statistically significant, minority NOT overrepresented in arrests",IF(M226&gt;0,"test results statistically significant, minority overrepresented in arrests"))))</f>
        <v>not eligible for chi-square testing</v>
      </c>
    </row>
    <row r="227" spans="1:19" x14ac:dyDescent="0.2">
      <c r="A227" s="6" t="s">
        <v>567</v>
      </c>
      <c r="B227" s="7" t="s">
        <v>568</v>
      </c>
      <c r="C227" s="8">
        <v>1128</v>
      </c>
      <c r="D227" s="3">
        <v>14</v>
      </c>
      <c r="E227" s="3">
        <v>1114</v>
      </c>
      <c r="F227" s="3">
        <v>15</v>
      </c>
      <c r="G227" s="3">
        <v>0</v>
      </c>
      <c r="H227" s="3">
        <v>15</v>
      </c>
      <c r="I227" s="9">
        <f>(C227/SUM(C227,F227))*SUM(D227,G227)</f>
        <v>13.816272965879264</v>
      </c>
      <c r="J227" s="9">
        <f>(C227/SUM(C227,F227))*SUM(E227,H227)</f>
        <v>1114.1837270341207</v>
      </c>
      <c r="K227" s="9">
        <f>(F227/SUM(C227,F227))*SUM(D227,G227)</f>
        <v>0.18372703412073491</v>
      </c>
      <c r="L227" s="9">
        <f>(F227/SUM(C227,F227))*SUM(E227,H227)</f>
        <v>14.816272965879264</v>
      </c>
      <c r="M227" s="9">
        <f>G227-K227</f>
        <v>-0.18372703412073491</v>
      </c>
      <c r="N227" s="10">
        <f>100*(M227/K227)</f>
        <v>-100</v>
      </c>
      <c r="O227" s="4" t="str">
        <f>IF(AND(I227&gt;=5,J227&gt;=5,K227&gt;=5,L227&gt;=5),"eligible for chi-square test","not eligible for chi-square test")</f>
        <v>not eligible for chi-square test</v>
      </c>
      <c r="S227" s="6" t="str">
        <f>IF(O227="not eligible for chi-square test","not eligible for chi-square testing",IF(Q227&gt;=0.01,"test results not statistically significant",IF(M227&lt;=0,"test results statistically significant, minority NOT overrepresented in arrests",IF(M227&gt;0,"test results statistically significant, minority overrepresented in arrests"))))</f>
        <v>not eligible for chi-square testing</v>
      </c>
    </row>
    <row r="228" spans="1:19" x14ac:dyDescent="0.2">
      <c r="A228" s="6" t="s">
        <v>327</v>
      </c>
      <c r="B228" s="7" t="s">
        <v>328</v>
      </c>
      <c r="C228" s="8">
        <v>2553</v>
      </c>
      <c r="D228" s="3">
        <v>39</v>
      </c>
      <c r="E228" s="3">
        <v>2514</v>
      </c>
      <c r="F228" s="3">
        <v>103</v>
      </c>
      <c r="G228" s="3">
        <v>0</v>
      </c>
      <c r="H228" s="3">
        <v>103</v>
      </c>
      <c r="I228" s="9">
        <f>(C228/SUM(C228,F228))*SUM(D228,G228)</f>
        <v>37.487575301204821</v>
      </c>
      <c r="J228" s="9">
        <f>(C228/SUM(C228,F228))*SUM(E228,H228)</f>
        <v>2515.5124246987953</v>
      </c>
      <c r="K228" s="9">
        <f>(F228/SUM(C228,F228))*SUM(D228,G228)</f>
        <v>1.5124246987951808</v>
      </c>
      <c r="L228" s="9">
        <f>(F228/SUM(C228,F228))*SUM(E228,H228)</f>
        <v>101.48757530120483</v>
      </c>
      <c r="M228" s="9">
        <f>G228-K228</f>
        <v>-1.5124246987951808</v>
      </c>
      <c r="N228" s="10">
        <f>100*(M228/K228)</f>
        <v>-100</v>
      </c>
      <c r="O228" s="4" t="str">
        <f>IF(AND(I228&gt;=5,J228&gt;=5,K228&gt;=5,L228&gt;=5),"eligible for chi-square test","not eligible for chi-square test")</f>
        <v>not eligible for chi-square test</v>
      </c>
      <c r="S228" s="6" t="str">
        <f>IF(O228="not eligible for chi-square test","not eligible for chi-square testing",IF(Q228&gt;=0.01,"test results not statistically significant",IF(M228&lt;=0,"test results statistically significant, minority NOT overrepresented in arrests",IF(M228&gt;0,"test results statistically significant, minority overrepresented in arrests"))))</f>
        <v>not eligible for chi-square testing</v>
      </c>
    </row>
    <row r="229" spans="1:19" x14ac:dyDescent="0.2">
      <c r="A229" s="6" t="s">
        <v>559</v>
      </c>
      <c r="B229" s="7" t="s">
        <v>560</v>
      </c>
      <c r="C229" s="8">
        <v>38</v>
      </c>
      <c r="D229" s="3">
        <v>0</v>
      </c>
      <c r="E229" s="3">
        <v>38</v>
      </c>
      <c r="F229" s="3">
        <v>4</v>
      </c>
      <c r="G229" s="3">
        <v>0</v>
      </c>
      <c r="H229" s="3">
        <v>4</v>
      </c>
      <c r="I229" s="9">
        <f>(C229/SUM(C229,F229))*SUM(D229,G229)</f>
        <v>0</v>
      </c>
      <c r="J229" s="9">
        <f>(C229/SUM(C229,F229))*SUM(E229,H229)</f>
        <v>38</v>
      </c>
      <c r="K229" s="9">
        <f>(F229/SUM(C229,F229))*SUM(D229,G229)</f>
        <v>0</v>
      </c>
      <c r="L229" s="9">
        <f>(F229/SUM(C229,F229))*SUM(E229,H229)</f>
        <v>4</v>
      </c>
      <c r="M229" s="9">
        <f>G229-K229</f>
        <v>0</v>
      </c>
      <c r="N229" s="10" t="e">
        <f>100*(M229/K229)</f>
        <v>#DIV/0!</v>
      </c>
      <c r="O229" s="4" t="str">
        <f>IF(AND(I229&gt;=5,J229&gt;=5,K229&gt;=5,L229&gt;=5),"eligible for chi-square test","not eligible for chi-square test")</f>
        <v>not eligible for chi-square test</v>
      </c>
      <c r="S229" s="6" t="str">
        <f>IF(O229="not eligible for chi-square test","not eligible for chi-square testing",IF(Q229&gt;=0.01,"test results not statistically significant",IF(M229&lt;=0,"test results statistically significant, minority NOT overrepresented in arrests",IF(M229&gt;0,"test results statistically significant, minority overrepresented in arrests"))))</f>
        <v>not eligible for chi-square testing</v>
      </c>
    </row>
    <row r="230" spans="1:19" x14ac:dyDescent="0.2">
      <c r="A230" s="6" t="s">
        <v>121</v>
      </c>
      <c r="B230" s="7" t="s">
        <v>122</v>
      </c>
      <c r="C230" s="8">
        <v>85</v>
      </c>
      <c r="D230" s="3">
        <v>0</v>
      </c>
      <c r="E230" s="3">
        <v>85</v>
      </c>
      <c r="F230" s="3">
        <v>0</v>
      </c>
      <c r="G230" s="3">
        <v>0</v>
      </c>
      <c r="H230" s="3">
        <v>0</v>
      </c>
      <c r="I230" s="9">
        <f>(C230/SUM(C230,F230))*SUM(D230,G230)</f>
        <v>0</v>
      </c>
      <c r="J230" s="9">
        <f>(C230/SUM(C230,F230))*SUM(E230,H230)</f>
        <v>85</v>
      </c>
      <c r="K230" s="9">
        <f>(F230/SUM(C230,F230))*SUM(D230,G230)</f>
        <v>0</v>
      </c>
      <c r="L230" s="9">
        <f>(F230/SUM(C230,F230))*SUM(E230,H230)</f>
        <v>0</v>
      </c>
      <c r="M230" s="9">
        <f>G230-K230</f>
        <v>0</v>
      </c>
      <c r="N230" s="10" t="e">
        <f>100*(M230/K230)</f>
        <v>#DIV/0!</v>
      </c>
      <c r="O230" s="4" t="str">
        <f>IF(AND(I230&gt;=5,J230&gt;=5,K230&gt;=5,L230&gt;=5),"eligible for chi-square test","not eligible for chi-square test")</f>
        <v>not eligible for chi-square test</v>
      </c>
      <c r="S230" s="6" t="str">
        <f>IF(O230="not eligible for chi-square test","not eligible for chi-square testing",IF(Q230&gt;=0.01,"test results not statistically significant",IF(M230&lt;=0,"test results statistically significant, minority NOT overrepresented in arrests",IF(M230&gt;0,"test results statistically significant, minority overrepresented in arrests"))))</f>
        <v>not eligible for chi-square testing</v>
      </c>
    </row>
    <row r="231" spans="1:19" x14ac:dyDescent="0.2">
      <c r="A231" s="6" t="s">
        <v>149</v>
      </c>
      <c r="B231" s="7" t="s">
        <v>150</v>
      </c>
      <c r="C231" s="8">
        <v>165</v>
      </c>
      <c r="D231" s="3">
        <v>1</v>
      </c>
      <c r="E231" s="3">
        <v>164</v>
      </c>
      <c r="F231" s="3">
        <v>0</v>
      </c>
      <c r="G231" s="3">
        <v>0</v>
      </c>
      <c r="H231" s="3">
        <v>0</v>
      </c>
      <c r="I231" s="9">
        <f>(C231/SUM(C231,F231))*SUM(D231,G231)</f>
        <v>1</v>
      </c>
      <c r="J231" s="9">
        <f>(C231/SUM(C231,F231))*SUM(E231,H231)</f>
        <v>164</v>
      </c>
      <c r="K231" s="9">
        <f>(F231/SUM(C231,F231))*SUM(D231,G231)</f>
        <v>0</v>
      </c>
      <c r="L231" s="9">
        <f>(F231/SUM(C231,F231))*SUM(E231,H231)</f>
        <v>0</v>
      </c>
      <c r="M231" s="9">
        <f>G231-K231</f>
        <v>0</v>
      </c>
      <c r="N231" s="10" t="e">
        <f>100*(M231/K231)</f>
        <v>#DIV/0!</v>
      </c>
      <c r="O231" s="4" t="str">
        <f>IF(AND(I231&gt;=5,J231&gt;=5,K231&gt;=5,L231&gt;=5),"eligible for chi-square test","not eligible for chi-square test")</f>
        <v>not eligible for chi-square test</v>
      </c>
      <c r="S231" s="6" t="str">
        <f>IF(O231="not eligible for chi-square test","not eligible for chi-square testing",IF(Q231&gt;=0.01,"test results not statistically significant",IF(M231&lt;=0,"test results statistically significant, minority NOT overrepresented in arrests",IF(M231&gt;0,"test results statistically significant, minority overrepresented in arrests"))))</f>
        <v>not eligible for chi-square testing</v>
      </c>
    </row>
    <row r="232" spans="1:19" x14ac:dyDescent="0.2">
      <c r="A232" s="6" t="s">
        <v>409</v>
      </c>
      <c r="B232" s="7" t="s">
        <v>410</v>
      </c>
      <c r="C232" s="8">
        <v>439</v>
      </c>
      <c r="D232" s="3">
        <v>0</v>
      </c>
      <c r="E232" s="3">
        <v>439</v>
      </c>
      <c r="F232" s="3">
        <v>0</v>
      </c>
      <c r="G232" s="3">
        <v>0</v>
      </c>
      <c r="H232" s="3">
        <v>0</v>
      </c>
      <c r="I232" s="9">
        <f>(C232/SUM(C232,F232))*SUM(D232,G232)</f>
        <v>0</v>
      </c>
      <c r="J232" s="9">
        <f>(C232/SUM(C232,F232))*SUM(E232,H232)</f>
        <v>439</v>
      </c>
      <c r="K232" s="9">
        <f>(F232/SUM(C232,F232))*SUM(D232,G232)</f>
        <v>0</v>
      </c>
      <c r="L232" s="9">
        <f>(F232/SUM(C232,F232))*SUM(E232,H232)</f>
        <v>0</v>
      </c>
      <c r="M232" s="9">
        <f>G232-K232</f>
        <v>0</v>
      </c>
      <c r="N232" s="10" t="e">
        <f>100*(M232/K232)</f>
        <v>#DIV/0!</v>
      </c>
      <c r="O232" s="4" t="str">
        <f>IF(AND(I232&gt;=5,J232&gt;=5,K232&gt;=5,L232&gt;=5),"eligible for chi-square test","not eligible for chi-square test")</f>
        <v>not eligible for chi-square test</v>
      </c>
      <c r="S232" s="6" t="str">
        <f>IF(O232="not eligible for chi-square test","not eligible for chi-square testing",IF(Q232&gt;=0.01,"test results not statistically significant",IF(M232&lt;=0,"test results statistically significant, minority NOT overrepresented in arrests",IF(M232&gt;0,"test results statistically significant, minority overrepresented in arrests"))))</f>
        <v>not eligible for chi-square testing</v>
      </c>
    </row>
    <row r="233" spans="1:19" x14ac:dyDescent="0.2">
      <c r="A233" s="6" t="s">
        <v>329</v>
      </c>
      <c r="B233" s="7" t="s">
        <v>330</v>
      </c>
      <c r="C233" s="8">
        <v>226</v>
      </c>
      <c r="D233" s="3">
        <v>3</v>
      </c>
      <c r="E233" s="3">
        <v>223</v>
      </c>
      <c r="F233" s="3">
        <v>3</v>
      </c>
      <c r="G233" s="3">
        <v>0</v>
      </c>
      <c r="H233" s="3">
        <v>3</v>
      </c>
      <c r="I233" s="9">
        <f>(C233/SUM(C233,F233))*SUM(D233,G233)</f>
        <v>2.9606986899563319</v>
      </c>
      <c r="J233" s="9">
        <f>(C233/SUM(C233,F233))*SUM(E233,H233)</f>
        <v>223.03930131004367</v>
      </c>
      <c r="K233" s="9">
        <f>(F233/SUM(C233,F233))*SUM(D233,G233)</f>
        <v>3.9301310043668117E-2</v>
      </c>
      <c r="L233" s="9">
        <f>(F233/SUM(C233,F233))*SUM(E233,H233)</f>
        <v>2.9606986899563319</v>
      </c>
      <c r="M233" s="9">
        <f>G233-K233</f>
        <v>-3.9301310043668117E-2</v>
      </c>
      <c r="N233" s="10">
        <f>100*(M233/K233)</f>
        <v>-100</v>
      </c>
      <c r="O233" s="4" t="str">
        <f>IF(AND(I233&gt;=5,J233&gt;=5,K233&gt;=5,L233&gt;=5),"eligible for chi-square test","not eligible for chi-square test")</f>
        <v>not eligible for chi-square test</v>
      </c>
      <c r="S233" s="6" t="str">
        <f>IF(O233="not eligible for chi-square test","not eligible for chi-square testing",IF(Q233&gt;=0.01,"test results not statistically significant",IF(M233&lt;=0,"test results statistically significant, minority NOT overrepresented in arrests",IF(M233&gt;0,"test results statistically significant, minority overrepresented in arrests"))))</f>
        <v>not eligible for chi-square testing</v>
      </c>
    </row>
    <row r="234" spans="1:19" x14ac:dyDescent="0.2">
      <c r="A234" s="6" t="s">
        <v>535</v>
      </c>
      <c r="B234" s="7" t="s">
        <v>536</v>
      </c>
      <c r="C234" s="8">
        <v>25</v>
      </c>
      <c r="D234" s="3">
        <v>0</v>
      </c>
      <c r="E234" s="3">
        <v>25</v>
      </c>
      <c r="F234" s="3">
        <v>3</v>
      </c>
      <c r="G234" s="3">
        <v>0</v>
      </c>
      <c r="H234" s="3">
        <v>3</v>
      </c>
      <c r="I234" s="9">
        <f>(C234/SUM(C234,F234))*SUM(D234,G234)</f>
        <v>0</v>
      </c>
      <c r="J234" s="9">
        <f>(C234/SUM(C234,F234))*SUM(E234,H234)</f>
        <v>25</v>
      </c>
      <c r="K234" s="9">
        <f>(F234/SUM(C234,F234))*SUM(D234,G234)</f>
        <v>0</v>
      </c>
      <c r="L234" s="9">
        <f>(F234/SUM(C234,F234))*SUM(E234,H234)</f>
        <v>3</v>
      </c>
      <c r="M234" s="9">
        <f>G234-K234</f>
        <v>0</v>
      </c>
      <c r="N234" s="10" t="e">
        <f>100*(M234/K234)</f>
        <v>#DIV/0!</v>
      </c>
      <c r="O234" s="4" t="str">
        <f>IF(AND(I234&gt;=5,J234&gt;=5,K234&gt;=5,L234&gt;=5),"eligible for chi-square test","not eligible for chi-square test")</f>
        <v>not eligible for chi-square test</v>
      </c>
      <c r="S234" s="6" t="str">
        <f>IF(O234="not eligible for chi-square test","not eligible for chi-square testing",IF(Q234&gt;=0.01,"test results not statistically significant",IF(M234&lt;=0,"test results statistically significant, minority NOT overrepresented in arrests",IF(M234&gt;0,"test results statistically significant, minority overrepresented in arrests"))))</f>
        <v>not eligible for chi-square testing</v>
      </c>
    </row>
    <row r="235" spans="1:19" x14ac:dyDescent="0.2">
      <c r="A235" s="6" t="s">
        <v>531</v>
      </c>
      <c r="B235" s="7" t="s">
        <v>532</v>
      </c>
      <c r="C235" s="8">
        <v>627</v>
      </c>
      <c r="D235" s="3">
        <v>3</v>
      </c>
      <c r="E235" s="3">
        <v>624</v>
      </c>
      <c r="F235" s="3">
        <v>47</v>
      </c>
      <c r="G235" s="3">
        <v>0</v>
      </c>
      <c r="H235" s="3">
        <v>47</v>
      </c>
      <c r="I235" s="9">
        <f>(C235/SUM(C235,F235))*SUM(D235,G235)</f>
        <v>2.7908011869436202</v>
      </c>
      <c r="J235" s="9">
        <f>(C235/SUM(C235,F235))*SUM(E235,H235)</f>
        <v>624.20919881305633</v>
      </c>
      <c r="K235" s="9">
        <f>(F235/SUM(C235,F235))*SUM(D235,G235)</f>
        <v>0.20919881305637983</v>
      </c>
      <c r="L235" s="9">
        <f>(F235/SUM(C235,F235))*SUM(E235,H235)</f>
        <v>46.790801186943625</v>
      </c>
      <c r="M235" s="9">
        <f>G235-K235</f>
        <v>-0.20919881305637983</v>
      </c>
      <c r="N235" s="10">
        <f>100*(M235/K235)</f>
        <v>-100</v>
      </c>
      <c r="O235" s="4" t="str">
        <f>IF(AND(I235&gt;=5,J235&gt;=5,K235&gt;=5,L235&gt;=5),"eligible for chi-square test","not eligible for chi-square test")</f>
        <v>not eligible for chi-square test</v>
      </c>
      <c r="S235" s="6" t="str">
        <f>IF(O235="not eligible for chi-square test","not eligible for chi-square testing",IF(Q235&gt;=0.01,"test results not statistically significant",IF(M235&lt;=0,"test results statistically significant, minority NOT overrepresented in arrests",IF(M235&gt;0,"test results statistically significant, minority overrepresented in arrests"))))</f>
        <v>not eligible for chi-square testing</v>
      </c>
    </row>
    <row r="236" spans="1:19" x14ac:dyDescent="0.2">
      <c r="A236" s="6" t="s">
        <v>541</v>
      </c>
      <c r="B236" s="7" t="s">
        <v>542</v>
      </c>
      <c r="C236" s="8">
        <v>3862</v>
      </c>
      <c r="D236" s="3">
        <v>36</v>
      </c>
      <c r="E236" s="3">
        <v>3826</v>
      </c>
      <c r="F236" s="3">
        <v>70</v>
      </c>
      <c r="G236" s="3">
        <v>1</v>
      </c>
      <c r="H236" s="3">
        <v>69</v>
      </c>
      <c r="I236" s="9">
        <f>(C236/SUM(C236,F236))*SUM(D236,G236)</f>
        <v>36.341302136317395</v>
      </c>
      <c r="J236" s="9">
        <f>(C236/SUM(C236,F236))*SUM(E236,H236)</f>
        <v>3825.6586978636824</v>
      </c>
      <c r="K236" s="9">
        <f>(F236/SUM(C236,F236))*SUM(D236,G236)</f>
        <v>0.65869786368260419</v>
      </c>
      <c r="L236" s="9">
        <f>(F236/SUM(C236,F236))*SUM(E236,H236)</f>
        <v>69.341302136317395</v>
      </c>
      <c r="M236" s="9">
        <f>G236-K236</f>
        <v>0.34130213631739581</v>
      </c>
      <c r="N236" s="10">
        <f>100*(M236/K236)</f>
        <v>51.814671814671833</v>
      </c>
      <c r="O236" s="4" t="str">
        <f>IF(AND(I236&gt;=5,J236&gt;=5,K236&gt;=5,L236&gt;=5),"eligible for chi-square test","not eligible for chi-square test")</f>
        <v>not eligible for chi-square test</v>
      </c>
      <c r="S236" s="6" t="str">
        <f>IF(O236="not eligible for chi-square test","not eligible for chi-square testing",IF(Q236&gt;=0.01,"test results not statistically significant",IF(M236&lt;=0,"test results statistically significant, minority NOT overrepresented in arrests",IF(M236&gt;0,"test results statistically significant, minority overrepresented in arrests"))))</f>
        <v>not eligible for chi-square testing</v>
      </c>
    </row>
    <row r="237" spans="1:19" x14ac:dyDescent="0.2">
      <c r="A237" s="6" t="s">
        <v>543</v>
      </c>
      <c r="B237" s="7" t="s">
        <v>544</v>
      </c>
      <c r="C237" s="8">
        <v>104</v>
      </c>
      <c r="D237" s="3">
        <v>0</v>
      </c>
      <c r="E237" s="3">
        <v>104</v>
      </c>
      <c r="F237" s="3">
        <v>4</v>
      </c>
      <c r="G237" s="3">
        <v>0</v>
      </c>
      <c r="H237" s="3">
        <v>4</v>
      </c>
      <c r="I237" s="9">
        <f>(C237/SUM(C237,F237))*SUM(D237,G237)</f>
        <v>0</v>
      </c>
      <c r="J237" s="9">
        <f>(C237/SUM(C237,F237))*SUM(E237,H237)</f>
        <v>104</v>
      </c>
      <c r="K237" s="9">
        <f>(F237/SUM(C237,F237))*SUM(D237,G237)</f>
        <v>0</v>
      </c>
      <c r="L237" s="9">
        <f>(F237/SUM(C237,F237))*SUM(E237,H237)</f>
        <v>4</v>
      </c>
      <c r="M237" s="9">
        <f>G237-K237</f>
        <v>0</v>
      </c>
      <c r="N237" s="10" t="e">
        <f>100*(M237/K237)</f>
        <v>#DIV/0!</v>
      </c>
      <c r="O237" s="4" t="str">
        <f>IF(AND(I237&gt;=5,J237&gt;=5,K237&gt;=5,L237&gt;=5),"eligible for chi-square test","not eligible for chi-square test")</f>
        <v>not eligible for chi-square test</v>
      </c>
      <c r="S237" s="6" t="str">
        <f>IF(O237="not eligible for chi-square test","not eligible for chi-square testing",IF(Q237&gt;=0.01,"test results not statistically significant",IF(M237&lt;=0,"test results statistically significant, minority NOT overrepresented in arrests",IF(M237&gt;0,"test results statistically significant, minority overrepresented in arrests"))))</f>
        <v>not eligible for chi-square testing</v>
      </c>
    </row>
    <row r="238" spans="1:19" x14ac:dyDescent="0.2">
      <c r="A238" s="6" t="s">
        <v>337</v>
      </c>
      <c r="B238" s="7" t="s">
        <v>338</v>
      </c>
      <c r="C238" s="8">
        <v>5283</v>
      </c>
      <c r="D238" s="3">
        <v>0</v>
      </c>
      <c r="E238" s="3">
        <v>5283</v>
      </c>
      <c r="F238" s="3">
        <v>93</v>
      </c>
      <c r="G238" s="3">
        <v>0</v>
      </c>
      <c r="H238" s="3">
        <v>93</v>
      </c>
      <c r="I238" s="9">
        <f>(C238/SUM(C238,F238))*SUM(D238,G238)</f>
        <v>0</v>
      </c>
      <c r="J238" s="9">
        <f>(C238/SUM(C238,F238))*SUM(E238,H238)</f>
        <v>5283</v>
      </c>
      <c r="K238" s="9">
        <f>(F238/SUM(C238,F238))*SUM(D238,G238)</f>
        <v>0</v>
      </c>
      <c r="L238" s="9">
        <f>(F238/SUM(C238,F238))*SUM(E238,H238)</f>
        <v>93</v>
      </c>
      <c r="M238" s="9">
        <f>G238-K238</f>
        <v>0</v>
      </c>
      <c r="N238" s="10" t="e">
        <f>100*(M238/K238)</f>
        <v>#DIV/0!</v>
      </c>
      <c r="O238" s="4" t="str">
        <f>IF(AND(I238&gt;=5,J238&gt;=5,K238&gt;=5,L238&gt;=5),"eligible for chi-square test","not eligible for chi-square test")</f>
        <v>not eligible for chi-square test</v>
      </c>
      <c r="S238" s="6" t="str">
        <f>IF(O238="not eligible for chi-square test","not eligible for chi-square testing",IF(Q238&gt;=0.01,"test results not statistically significant",IF(M238&lt;=0,"test results statistically significant, minority NOT overrepresented in arrests",IF(M238&gt;0,"test results statistically significant, minority overrepresented in arrests"))))</f>
        <v>not eligible for chi-square testing</v>
      </c>
    </row>
    <row r="239" spans="1:19" x14ac:dyDescent="0.2">
      <c r="A239" s="6" t="s">
        <v>339</v>
      </c>
      <c r="B239" s="7" t="s">
        <v>340</v>
      </c>
      <c r="C239" s="8">
        <v>967</v>
      </c>
      <c r="D239" s="3">
        <v>0</v>
      </c>
      <c r="E239" s="3">
        <v>967</v>
      </c>
      <c r="F239" s="3">
        <v>14</v>
      </c>
      <c r="G239" s="3">
        <v>0</v>
      </c>
      <c r="H239" s="3">
        <v>14</v>
      </c>
      <c r="I239" s="9">
        <f>(C239/SUM(C239,F239))*SUM(D239,G239)</f>
        <v>0</v>
      </c>
      <c r="J239" s="9">
        <f>(C239/SUM(C239,F239))*SUM(E239,H239)</f>
        <v>967</v>
      </c>
      <c r="K239" s="9">
        <f>(F239/SUM(C239,F239))*SUM(D239,G239)</f>
        <v>0</v>
      </c>
      <c r="L239" s="9">
        <f>(F239/SUM(C239,F239))*SUM(E239,H239)</f>
        <v>14</v>
      </c>
      <c r="M239" s="9">
        <f>G239-K239</f>
        <v>0</v>
      </c>
      <c r="N239" s="10" t="e">
        <f>100*(M239/K239)</f>
        <v>#DIV/0!</v>
      </c>
      <c r="O239" s="4" t="str">
        <f>IF(AND(I239&gt;=5,J239&gt;=5,K239&gt;=5,L239&gt;=5),"eligible for chi-square test","not eligible for chi-square test")</f>
        <v>not eligible for chi-square test</v>
      </c>
      <c r="S239" s="6" t="str">
        <f>IF(O239="not eligible for chi-square test","not eligible for chi-square testing",IF(Q239&gt;=0.01,"test results not statistically significant",IF(M239&lt;=0,"test results statistically significant, minority NOT overrepresented in arrests",IF(M239&gt;0,"test results statistically significant, minority overrepresented in arrests"))))</f>
        <v>not eligible for chi-square testing</v>
      </c>
    </row>
    <row r="240" spans="1:19" x14ac:dyDescent="0.2">
      <c r="A240" s="6" t="s">
        <v>345</v>
      </c>
      <c r="B240" s="7" t="s">
        <v>346</v>
      </c>
      <c r="C240" s="8">
        <v>2053</v>
      </c>
      <c r="D240" s="3">
        <v>42</v>
      </c>
      <c r="E240" s="3">
        <v>2011</v>
      </c>
      <c r="F240" s="3">
        <v>38</v>
      </c>
      <c r="G240" s="3">
        <v>0</v>
      </c>
      <c r="H240" s="3">
        <v>38</v>
      </c>
      <c r="I240" s="9">
        <f>(C240/SUM(C240,F240))*SUM(D240,G240)</f>
        <v>41.236728837876612</v>
      </c>
      <c r="J240" s="9">
        <f>(C240/SUM(C240,F240))*SUM(E240,H240)</f>
        <v>2011.7632711621234</v>
      </c>
      <c r="K240" s="9">
        <f>(F240/SUM(C240,F240))*SUM(D240,G240)</f>
        <v>0.76327116212338597</v>
      </c>
      <c r="L240" s="9">
        <f>(F240/SUM(C240,F240))*SUM(E240,H240)</f>
        <v>37.236728837876612</v>
      </c>
      <c r="M240" s="9">
        <f>G240-K240</f>
        <v>-0.76327116212338597</v>
      </c>
      <c r="N240" s="10">
        <f>100*(M240/K240)</f>
        <v>-100</v>
      </c>
      <c r="O240" s="4" t="str">
        <f>IF(AND(I240&gt;=5,J240&gt;=5,K240&gt;=5,L240&gt;=5),"eligible for chi-square test","not eligible for chi-square test")</f>
        <v>not eligible for chi-square test</v>
      </c>
      <c r="S240" s="6" t="str">
        <f>IF(O240="not eligible for chi-square test","not eligible for chi-square testing",IF(Q240&gt;=0.01,"test results not statistically significant",IF(M240&lt;=0,"test results statistically significant, minority NOT overrepresented in arrests",IF(M240&gt;0,"test results statistically significant, minority overrepresented in arrests"))))</f>
        <v>not eligible for chi-square testing</v>
      </c>
    </row>
    <row r="241" spans="1:19" x14ac:dyDescent="0.2">
      <c r="A241" s="6" t="s">
        <v>133</v>
      </c>
      <c r="B241" s="7" t="s">
        <v>134</v>
      </c>
      <c r="C241" s="8">
        <v>1510</v>
      </c>
      <c r="D241" s="3">
        <v>10</v>
      </c>
      <c r="E241" s="3">
        <v>1500</v>
      </c>
      <c r="F241" s="3">
        <v>1</v>
      </c>
      <c r="G241" s="3">
        <v>0</v>
      </c>
      <c r="H241" s="3">
        <v>1</v>
      </c>
      <c r="I241" s="9">
        <f>(C241/SUM(C241,F241))*SUM(D241,G241)</f>
        <v>9.9933818663136993</v>
      </c>
      <c r="J241" s="9">
        <f>(C241/SUM(C241,F241))*SUM(E241,H241)</f>
        <v>1500.0066181336863</v>
      </c>
      <c r="K241" s="9">
        <f>(F241/SUM(C241,F241))*SUM(D241,G241)</f>
        <v>6.6181336863004635E-3</v>
      </c>
      <c r="L241" s="9">
        <f>(F241/SUM(C241,F241))*SUM(E241,H241)</f>
        <v>0.99338186631369951</v>
      </c>
      <c r="M241" s="9">
        <f>G241-K241</f>
        <v>-6.6181336863004635E-3</v>
      </c>
      <c r="N241" s="10">
        <f>100*(M241/K241)</f>
        <v>-100</v>
      </c>
      <c r="O241" s="4" t="str">
        <f>IF(AND(I241&gt;=5,J241&gt;=5,K241&gt;=5,L241&gt;=5),"eligible for chi-square test","not eligible for chi-square test")</f>
        <v>not eligible for chi-square test</v>
      </c>
      <c r="S241" s="6" t="str">
        <f>IF(O241="not eligible for chi-square test","not eligible for chi-square testing",IF(Q241&gt;=0.01,"test results not statistically significant",IF(M241&lt;=0,"test results statistically significant, minority NOT overrepresented in arrests",IF(M241&gt;0,"test results statistically significant, minority overrepresented in arrests"))))</f>
        <v>not eligible for chi-square testing</v>
      </c>
    </row>
    <row r="242" spans="1:19" x14ac:dyDescent="0.2">
      <c r="A242" s="6" t="s">
        <v>443</v>
      </c>
      <c r="B242" s="7" t="s">
        <v>444</v>
      </c>
      <c r="C242" s="8">
        <v>13</v>
      </c>
      <c r="D242" s="3">
        <v>0</v>
      </c>
      <c r="E242" s="3">
        <v>13</v>
      </c>
      <c r="F242" s="3">
        <v>0</v>
      </c>
      <c r="G242" s="3">
        <v>0</v>
      </c>
      <c r="H242" s="3">
        <v>0</v>
      </c>
      <c r="I242" s="9">
        <f>(C242/SUM(C242,F242))*SUM(D242,G242)</f>
        <v>0</v>
      </c>
      <c r="J242" s="9">
        <f>(C242/SUM(C242,F242))*SUM(E242,H242)</f>
        <v>13</v>
      </c>
      <c r="K242" s="9">
        <f>(F242/SUM(C242,F242))*SUM(D242,G242)</f>
        <v>0</v>
      </c>
      <c r="L242" s="9">
        <f>(F242/SUM(C242,F242))*SUM(E242,H242)</f>
        <v>0</v>
      </c>
      <c r="M242" s="9">
        <f>G242-K242</f>
        <v>0</v>
      </c>
      <c r="N242" s="10" t="e">
        <f>100*(M242/K242)</f>
        <v>#DIV/0!</v>
      </c>
      <c r="O242" s="4" t="str">
        <f>IF(AND(I242&gt;=5,J242&gt;=5,K242&gt;=5,L242&gt;=5),"eligible for chi-square test","not eligible for chi-square test")</f>
        <v>not eligible for chi-square test</v>
      </c>
      <c r="S242" s="6" t="str">
        <f>IF(O242="not eligible for chi-square test","not eligible for chi-square testing",IF(Q242&gt;=0.01,"test results not statistically significant",IF(M242&lt;=0,"test results statistically significant, minority NOT overrepresented in arrests",IF(M242&gt;0,"test results statistically significant, minority overrepresented in arrests"))))</f>
        <v>not eligible for chi-square testing</v>
      </c>
    </row>
    <row r="243" spans="1:19" x14ac:dyDescent="0.2">
      <c r="A243" s="6" t="s">
        <v>361</v>
      </c>
      <c r="B243" s="7" t="s">
        <v>362</v>
      </c>
      <c r="C243" s="8">
        <v>82</v>
      </c>
      <c r="D243" s="3">
        <v>0</v>
      </c>
      <c r="E243" s="3">
        <v>82</v>
      </c>
      <c r="F243" s="3">
        <v>0</v>
      </c>
      <c r="G243" s="3">
        <v>0</v>
      </c>
      <c r="H243" s="3">
        <v>0</v>
      </c>
      <c r="I243" s="9">
        <f>(C243/SUM(C243,F243))*SUM(D243,G243)</f>
        <v>0</v>
      </c>
      <c r="J243" s="9">
        <f>(C243/SUM(C243,F243))*SUM(E243,H243)</f>
        <v>82</v>
      </c>
      <c r="K243" s="9">
        <f>(F243/SUM(C243,F243))*SUM(D243,G243)</f>
        <v>0</v>
      </c>
      <c r="L243" s="9">
        <f>(F243/SUM(C243,F243))*SUM(E243,H243)</f>
        <v>0</v>
      </c>
      <c r="M243" s="9">
        <f>G243-K243</f>
        <v>0</v>
      </c>
      <c r="N243" s="10" t="e">
        <f>100*(M243/K243)</f>
        <v>#DIV/0!</v>
      </c>
      <c r="O243" s="4" t="str">
        <f>IF(AND(I243&gt;=5,J243&gt;=5,K243&gt;=5,L243&gt;=5),"eligible for chi-square test","not eligible for chi-square test")</f>
        <v>not eligible for chi-square test</v>
      </c>
      <c r="S243" s="6" t="str">
        <f>IF(O243="not eligible for chi-square test","not eligible for chi-square testing",IF(Q243&gt;=0.01,"test results not statistically significant",IF(M243&lt;=0,"test results statistically significant, minority NOT overrepresented in arrests",IF(M243&gt;0,"test results statistically significant, minority overrepresented in arrests"))))</f>
        <v>not eligible for chi-square testing</v>
      </c>
    </row>
    <row r="244" spans="1:19" x14ac:dyDescent="0.2">
      <c r="A244" s="6" t="s">
        <v>333</v>
      </c>
      <c r="B244" s="7" t="s">
        <v>334</v>
      </c>
      <c r="C244" s="8">
        <v>2739</v>
      </c>
      <c r="D244" s="3">
        <v>22</v>
      </c>
      <c r="E244" s="3">
        <v>2717</v>
      </c>
      <c r="F244" s="3">
        <v>44</v>
      </c>
      <c r="G244" s="3">
        <v>0</v>
      </c>
      <c r="H244" s="3">
        <v>44</v>
      </c>
      <c r="I244" s="9">
        <f>(C244/SUM(C244,F244))*SUM(D244,G244)</f>
        <v>21.652173913043477</v>
      </c>
      <c r="J244" s="9">
        <f>(C244/SUM(C244,F244))*SUM(E244,H244)</f>
        <v>2717.3478260869565</v>
      </c>
      <c r="K244" s="9">
        <f>(F244/SUM(C244,F244))*SUM(D244,G244)</f>
        <v>0.34782608695652173</v>
      </c>
      <c r="L244" s="9">
        <f>(F244/SUM(C244,F244))*SUM(E244,H244)</f>
        <v>43.652173913043477</v>
      </c>
      <c r="M244" s="9">
        <f>G244-K244</f>
        <v>-0.34782608695652173</v>
      </c>
      <c r="N244" s="10">
        <f>100*(M244/K244)</f>
        <v>-100</v>
      </c>
      <c r="O244" s="4" t="str">
        <f>IF(AND(I244&gt;=5,J244&gt;=5,K244&gt;=5,L244&gt;=5),"eligible for chi-square test","not eligible for chi-square test")</f>
        <v>not eligible for chi-square test</v>
      </c>
      <c r="S244" s="6" t="str">
        <f>IF(O244="not eligible for chi-square test","not eligible for chi-square testing",IF(Q244&gt;=0.01,"test results not statistically significant",IF(M244&lt;=0,"test results statistically significant, minority NOT overrepresented in arrests",IF(M244&gt;0,"test results statistically significant, minority overrepresented in arrests"))))</f>
        <v>not eligible for chi-square testing</v>
      </c>
    </row>
    <row r="245" spans="1:19" x14ac:dyDescent="0.2">
      <c r="A245" s="6" t="s">
        <v>365</v>
      </c>
      <c r="B245" s="7" t="s">
        <v>366</v>
      </c>
      <c r="C245" s="8">
        <v>543</v>
      </c>
      <c r="D245" s="3">
        <v>8</v>
      </c>
      <c r="E245" s="3">
        <v>535</v>
      </c>
      <c r="F245" s="3">
        <v>0</v>
      </c>
      <c r="G245" s="3">
        <v>0</v>
      </c>
      <c r="H245" s="3">
        <v>0</v>
      </c>
      <c r="I245" s="9">
        <f>(C245/SUM(C245,F245))*SUM(D245,G245)</f>
        <v>8</v>
      </c>
      <c r="J245" s="9">
        <f>(C245/SUM(C245,F245))*SUM(E245,H245)</f>
        <v>535</v>
      </c>
      <c r="K245" s="9">
        <f>(F245/SUM(C245,F245))*SUM(D245,G245)</f>
        <v>0</v>
      </c>
      <c r="L245" s="9">
        <f>(F245/SUM(C245,F245))*SUM(E245,H245)</f>
        <v>0</v>
      </c>
      <c r="M245" s="9">
        <f>G245-K245</f>
        <v>0</v>
      </c>
      <c r="N245" s="10" t="e">
        <f>100*(M245/K245)</f>
        <v>#DIV/0!</v>
      </c>
      <c r="O245" s="4" t="str">
        <f>IF(AND(I245&gt;=5,J245&gt;=5,K245&gt;=5,L245&gt;=5),"eligible for chi-square test","not eligible for chi-square test")</f>
        <v>not eligible for chi-square test</v>
      </c>
      <c r="S245" s="6" t="str">
        <f>IF(O245="not eligible for chi-square test","not eligible for chi-square testing",IF(Q245&gt;=0.01,"test results not statistically significant",IF(M245&lt;=0,"test results statistically significant, minority NOT overrepresented in arrests",IF(M245&gt;0,"test results statistically significant, minority overrepresented in arrests"))))</f>
        <v>not eligible for chi-square testing</v>
      </c>
    </row>
    <row r="246" spans="1:19" x14ac:dyDescent="0.2">
      <c r="A246" s="6" t="s">
        <v>17</v>
      </c>
      <c r="B246" s="7" t="s">
        <v>18</v>
      </c>
      <c r="C246" s="8">
        <v>264</v>
      </c>
      <c r="D246" s="3">
        <v>0</v>
      </c>
      <c r="E246" s="3">
        <v>264</v>
      </c>
      <c r="F246" s="3">
        <v>1</v>
      </c>
      <c r="G246" s="3">
        <v>0</v>
      </c>
      <c r="H246" s="3">
        <v>1</v>
      </c>
      <c r="I246" s="9">
        <f>(C246/SUM(C246,F246))*SUM(D246,G246)</f>
        <v>0</v>
      </c>
      <c r="J246" s="9">
        <f>(C246/SUM(C246,F246))*SUM(E246,H246)</f>
        <v>264</v>
      </c>
      <c r="K246" s="9">
        <f>(F246/SUM(C246,F246))*SUM(D246,G246)</f>
        <v>0</v>
      </c>
      <c r="L246" s="9">
        <f>(F246/SUM(C246,F246))*SUM(E246,H246)</f>
        <v>1</v>
      </c>
      <c r="M246" s="9">
        <f>G246-K246</f>
        <v>0</v>
      </c>
      <c r="N246" s="10" t="e">
        <f>100*(M246/K246)</f>
        <v>#DIV/0!</v>
      </c>
      <c r="O246" s="4" t="str">
        <f>IF(AND(I246&gt;=5,J246&gt;=5,K246&gt;=5,L246&gt;=5),"eligible for chi-square test","not eligible for chi-square test")</f>
        <v>not eligible for chi-square test</v>
      </c>
      <c r="S246" s="6" t="str">
        <f>IF(O246="not eligible for chi-square test","not eligible for chi-square testing",IF(Q246&gt;=0.01,"test results not statistically significant",IF(M246&lt;=0,"test results statistically significant, minority NOT overrepresented in arrests",IF(M246&gt;0,"test results statistically significant, minority overrepresented in arrests"))))</f>
        <v>not eligible for chi-square testing</v>
      </c>
    </row>
    <row r="247" spans="1:19" x14ac:dyDescent="0.2">
      <c r="A247" s="6" t="s">
        <v>371</v>
      </c>
      <c r="B247" s="7" t="s">
        <v>372</v>
      </c>
      <c r="C247" s="8">
        <v>743</v>
      </c>
      <c r="D247" s="3">
        <v>7</v>
      </c>
      <c r="E247" s="3">
        <v>736</v>
      </c>
      <c r="F247" s="3">
        <v>2</v>
      </c>
      <c r="G247" s="3">
        <v>0</v>
      </c>
      <c r="H247" s="3">
        <v>2</v>
      </c>
      <c r="I247" s="9">
        <f>(C247/SUM(C247,F247))*SUM(D247,G247)</f>
        <v>6.9812080536912759</v>
      </c>
      <c r="J247" s="9">
        <f>(C247/SUM(C247,F247))*SUM(E247,H247)</f>
        <v>736.01879194630874</v>
      </c>
      <c r="K247" s="9">
        <f>(F247/SUM(C247,F247))*SUM(D247,G247)</f>
        <v>1.8791946308724831E-2</v>
      </c>
      <c r="L247" s="9">
        <f>(F247/SUM(C247,F247))*SUM(E247,H247)</f>
        <v>1.9812080536912751</v>
      </c>
      <c r="M247" s="9">
        <f>G247-K247</f>
        <v>-1.8791946308724831E-2</v>
      </c>
      <c r="N247" s="10">
        <f>100*(M247/K247)</f>
        <v>-100</v>
      </c>
      <c r="O247" s="4" t="str">
        <f>IF(AND(I247&gt;=5,J247&gt;=5,K247&gt;=5,L247&gt;=5),"eligible for chi-square test","not eligible for chi-square test")</f>
        <v>not eligible for chi-square test</v>
      </c>
      <c r="S247" s="6" t="str">
        <f>IF(O247="not eligible for chi-square test","not eligible for chi-square testing",IF(Q247&gt;=0.01,"test results not statistically significant",IF(M247&lt;=0,"test results statistically significant, minority NOT overrepresented in arrests",IF(M247&gt;0,"test results statistically significant, minority overrepresented in arrests"))))</f>
        <v>not eligible for chi-square testing</v>
      </c>
    </row>
    <row r="248" spans="1:19" x14ac:dyDescent="0.2">
      <c r="A248" s="6" t="s">
        <v>283</v>
      </c>
      <c r="B248" s="7" t="s">
        <v>284</v>
      </c>
      <c r="C248" s="8">
        <v>342</v>
      </c>
      <c r="D248" s="3">
        <v>4</v>
      </c>
      <c r="E248" s="3">
        <v>338</v>
      </c>
      <c r="F248" s="3">
        <v>3</v>
      </c>
      <c r="G248" s="3">
        <v>0</v>
      </c>
      <c r="H248" s="3">
        <v>3</v>
      </c>
      <c r="I248" s="9">
        <f>(C248/SUM(C248,F248))*SUM(D248,G248)</f>
        <v>3.965217391304348</v>
      </c>
      <c r="J248" s="9">
        <f>(C248/SUM(C248,F248))*SUM(E248,H248)</f>
        <v>338.03478260869565</v>
      </c>
      <c r="K248" s="9">
        <f>(F248/SUM(C248,F248))*SUM(D248,G248)</f>
        <v>3.4782608695652174E-2</v>
      </c>
      <c r="L248" s="9">
        <f>(F248/SUM(C248,F248))*SUM(E248,H248)</f>
        <v>2.965217391304348</v>
      </c>
      <c r="M248" s="9">
        <f>G248-K248</f>
        <v>-3.4782608695652174E-2</v>
      </c>
      <c r="N248" s="10">
        <f>100*(M248/K248)</f>
        <v>-100</v>
      </c>
      <c r="O248" s="4" t="str">
        <f>IF(AND(I248&gt;=5,J248&gt;=5,K248&gt;=5,L248&gt;=5),"eligible for chi-square test","not eligible for chi-square test")</f>
        <v>not eligible for chi-square test</v>
      </c>
      <c r="S248" s="6" t="str">
        <f>IF(O248="not eligible for chi-square test","not eligible for chi-square testing",IF(Q248&gt;=0.01,"test results not statistically significant",IF(M248&lt;=0,"test results statistically significant, minority NOT overrepresented in arrests",IF(M248&gt;0,"test results statistically significant, minority overrepresented in arrests"))))</f>
        <v>not eligible for chi-square testing</v>
      </c>
    </row>
    <row r="249" spans="1:19" x14ac:dyDescent="0.2">
      <c r="A249" s="6" t="s">
        <v>181</v>
      </c>
      <c r="B249" s="7" t="s">
        <v>182</v>
      </c>
      <c r="C249" s="8">
        <v>1157</v>
      </c>
      <c r="D249" s="3">
        <v>12</v>
      </c>
      <c r="E249" s="3">
        <v>1145</v>
      </c>
      <c r="F249" s="3">
        <v>21</v>
      </c>
      <c r="G249" s="3">
        <v>0</v>
      </c>
      <c r="H249" s="3">
        <v>21</v>
      </c>
      <c r="I249" s="9">
        <f>(C249/SUM(C249,F249))*SUM(D249,G249)</f>
        <v>11.786078098471986</v>
      </c>
      <c r="J249" s="9">
        <f>(C249/SUM(C249,F249))*SUM(E249,H249)</f>
        <v>1145.213921901528</v>
      </c>
      <c r="K249" s="9">
        <f>(F249/SUM(C249,F249))*SUM(D249,G249)</f>
        <v>0.2139219015280136</v>
      </c>
      <c r="L249" s="9">
        <f>(F249/SUM(C249,F249))*SUM(E249,H249)</f>
        <v>20.78607809847199</v>
      </c>
      <c r="M249" s="9">
        <f>G249-K249</f>
        <v>-0.2139219015280136</v>
      </c>
      <c r="N249" s="10">
        <f>100*(M249/K249)</f>
        <v>-100</v>
      </c>
      <c r="O249" s="4" t="str">
        <f>IF(AND(I249&gt;=5,J249&gt;=5,K249&gt;=5,L249&gt;=5),"eligible for chi-square test","not eligible for chi-square test")</f>
        <v>not eligible for chi-square test</v>
      </c>
      <c r="S249" s="6" t="str">
        <f>IF(O249="not eligible for chi-square test","not eligible for chi-square testing",IF(Q249&gt;=0.01,"test results not statistically significant",IF(M249&lt;=0,"test results statistically significant, minority NOT overrepresented in arrests",IF(M249&gt;0,"test results statistically significant, minority overrepresented in arrests"))))</f>
        <v>not eligible for chi-square testing</v>
      </c>
    </row>
    <row r="250" spans="1:19" x14ac:dyDescent="0.2">
      <c r="A250" s="6" t="s">
        <v>381</v>
      </c>
      <c r="B250" s="7" t="s">
        <v>382</v>
      </c>
      <c r="C250" s="8">
        <v>2979</v>
      </c>
      <c r="D250" s="3">
        <v>3</v>
      </c>
      <c r="E250" s="3">
        <v>2976</v>
      </c>
      <c r="F250" s="3">
        <v>69</v>
      </c>
      <c r="G250" s="3">
        <v>0</v>
      </c>
      <c r="H250" s="3">
        <v>69</v>
      </c>
      <c r="I250" s="9">
        <f>(C250/SUM(C250,F250))*SUM(D250,G250)</f>
        <v>2.9320866141732287</v>
      </c>
      <c r="J250" s="9">
        <f>(C250/SUM(C250,F250))*SUM(E250,H250)</f>
        <v>2976.0679133858271</v>
      </c>
      <c r="K250" s="9">
        <f>(F250/SUM(C250,F250))*SUM(D250,G250)</f>
        <v>6.7913385826771658E-2</v>
      </c>
      <c r="L250" s="9">
        <f>(F250/SUM(C250,F250))*SUM(E250,H250)</f>
        <v>68.93208661417323</v>
      </c>
      <c r="M250" s="9">
        <f>G250-K250</f>
        <v>-6.7913385826771658E-2</v>
      </c>
      <c r="N250" s="10">
        <f>100*(M250/K250)</f>
        <v>-100</v>
      </c>
      <c r="O250" s="4" t="str">
        <f>IF(AND(I250&gt;=5,J250&gt;=5,K250&gt;=5,L250&gt;=5),"eligible for chi-square test","not eligible for chi-square test")</f>
        <v>not eligible for chi-square test</v>
      </c>
      <c r="S250" s="6" t="str">
        <f>IF(O250="not eligible for chi-square test","not eligible for chi-square testing",IF(Q250&gt;=0.01,"test results not statistically significant",IF(M250&lt;=0,"test results statistically significant, minority NOT overrepresented in arrests",IF(M250&gt;0,"test results statistically significant, minority overrepresented in arrests"))))</f>
        <v>not eligible for chi-square testing</v>
      </c>
    </row>
    <row r="251" spans="1:19" x14ac:dyDescent="0.2">
      <c r="A251" s="6" t="s">
        <v>545</v>
      </c>
      <c r="B251" s="7" t="s">
        <v>546</v>
      </c>
      <c r="C251" s="8">
        <v>1055</v>
      </c>
      <c r="D251" s="3">
        <v>12</v>
      </c>
      <c r="E251" s="3">
        <v>1043</v>
      </c>
      <c r="F251" s="3">
        <v>5</v>
      </c>
      <c r="G251" s="3">
        <v>1</v>
      </c>
      <c r="H251" s="3">
        <v>4</v>
      </c>
      <c r="I251" s="9">
        <f>(C251/SUM(C251,F251))*SUM(D251,G251)</f>
        <v>12.938679245283017</v>
      </c>
      <c r="J251" s="9">
        <f>(C251/SUM(C251,F251))*SUM(E251,H251)</f>
        <v>1042.0613207547169</v>
      </c>
      <c r="K251" s="9">
        <f>(F251/SUM(C251,F251))*SUM(D251,G251)</f>
        <v>6.1320754716981132E-2</v>
      </c>
      <c r="L251" s="9">
        <f>(F251/SUM(C251,F251))*SUM(E251,H251)</f>
        <v>4.9386792452830184</v>
      </c>
      <c r="M251" s="9">
        <f>G251-K251</f>
        <v>0.93867924528301883</v>
      </c>
      <c r="N251" s="10">
        <f>100*(M251/K251)</f>
        <v>1530.7692307692307</v>
      </c>
      <c r="O251" s="4" t="str">
        <f>IF(AND(I251&gt;=5,J251&gt;=5,K251&gt;=5,L251&gt;=5),"eligible for chi-square test","not eligible for chi-square test")</f>
        <v>not eligible for chi-square test</v>
      </c>
      <c r="S251" s="6" t="str">
        <f>IF(O251="not eligible for chi-square test","not eligible for chi-square testing",IF(Q251&gt;=0.01,"test results not statistically significant",IF(M251&lt;=0,"test results statistically significant, minority NOT overrepresented in arrests",IF(M251&gt;0,"test results statistically significant, minority overrepresented in arrests"))))</f>
        <v>not eligible for chi-square testing</v>
      </c>
    </row>
    <row r="252" spans="1:19" x14ac:dyDescent="0.2">
      <c r="A252" s="6" t="s">
        <v>239</v>
      </c>
      <c r="B252" s="7" t="s">
        <v>240</v>
      </c>
      <c r="C252" s="8">
        <v>542</v>
      </c>
      <c r="D252" s="3">
        <v>13</v>
      </c>
      <c r="E252" s="3">
        <v>529</v>
      </c>
      <c r="F252" s="3">
        <v>10</v>
      </c>
      <c r="G252" s="3">
        <v>0</v>
      </c>
      <c r="H252" s="3">
        <v>10</v>
      </c>
      <c r="I252" s="9">
        <f>(C252/SUM(C252,F252))*SUM(D252,G252)</f>
        <v>12.764492753623189</v>
      </c>
      <c r="J252" s="9">
        <f>(C252/SUM(C252,F252))*SUM(E252,H252)</f>
        <v>529.23550724637687</v>
      </c>
      <c r="K252" s="9">
        <f>(F252/SUM(C252,F252))*SUM(D252,G252)</f>
        <v>0.23550724637681161</v>
      </c>
      <c r="L252" s="9">
        <f>(F252/SUM(C252,F252))*SUM(E252,H252)</f>
        <v>9.7644927536231894</v>
      </c>
      <c r="M252" s="9">
        <f>G252-K252</f>
        <v>-0.23550724637681161</v>
      </c>
      <c r="N252" s="10">
        <f>100*(M252/K252)</f>
        <v>-100</v>
      </c>
      <c r="O252" s="4" t="str">
        <f>IF(AND(I252&gt;=5,J252&gt;=5,K252&gt;=5,L252&gt;=5),"eligible for chi-square test","not eligible for chi-square test")</f>
        <v>not eligible for chi-square test</v>
      </c>
      <c r="S252" s="6" t="str">
        <f>IF(O252="not eligible for chi-square test","not eligible for chi-square testing",IF(Q252&gt;=0.01,"test results not statistically significant",IF(M252&lt;=0,"test results statistically significant, minority NOT overrepresented in arrests",IF(M252&gt;0,"test results statistically significant, minority overrepresented in arrests"))))</f>
        <v>not eligible for chi-square testing</v>
      </c>
    </row>
    <row r="253" spans="1:19" x14ac:dyDescent="0.2">
      <c r="A253" s="6" t="s">
        <v>387</v>
      </c>
      <c r="B253" s="7" t="s">
        <v>388</v>
      </c>
      <c r="C253" s="8">
        <v>781</v>
      </c>
      <c r="D253" s="3">
        <v>0</v>
      </c>
      <c r="E253" s="3">
        <v>781</v>
      </c>
      <c r="F253" s="3">
        <v>26</v>
      </c>
      <c r="G253" s="3">
        <v>0</v>
      </c>
      <c r="H253" s="3">
        <v>26</v>
      </c>
      <c r="I253" s="9">
        <f>(C253/SUM(C253,F253))*SUM(D253,G253)</f>
        <v>0</v>
      </c>
      <c r="J253" s="9">
        <f>(C253/SUM(C253,F253))*SUM(E253,H253)</f>
        <v>781</v>
      </c>
      <c r="K253" s="9">
        <f>(F253/SUM(C253,F253))*SUM(D253,G253)</f>
        <v>0</v>
      </c>
      <c r="L253" s="9">
        <f>(F253/SUM(C253,F253))*SUM(E253,H253)</f>
        <v>25.999999999999996</v>
      </c>
      <c r="M253" s="9">
        <f>G253-K253</f>
        <v>0</v>
      </c>
      <c r="N253" s="10" t="e">
        <f>100*(M253/K253)</f>
        <v>#DIV/0!</v>
      </c>
      <c r="O253" s="4" t="str">
        <f>IF(AND(I253&gt;=5,J253&gt;=5,K253&gt;=5,L253&gt;=5),"eligible for chi-square test","not eligible for chi-square test")</f>
        <v>not eligible for chi-square test</v>
      </c>
      <c r="S253" s="6" t="str">
        <f>IF(O253="not eligible for chi-square test","not eligible for chi-square testing",IF(Q253&gt;=0.01,"test results not statistically significant",IF(M253&lt;=0,"test results statistically significant, minority NOT overrepresented in arrests",IF(M253&gt;0,"test results statistically significant, minority overrepresented in arrests"))))</f>
        <v>not eligible for chi-square testing</v>
      </c>
    </row>
    <row r="254" spans="1:19" x14ac:dyDescent="0.2">
      <c r="A254" s="6" t="s">
        <v>395</v>
      </c>
      <c r="B254" s="7" t="s">
        <v>396</v>
      </c>
      <c r="C254" s="8">
        <v>4700</v>
      </c>
      <c r="D254" s="3">
        <v>32</v>
      </c>
      <c r="E254" s="3">
        <v>4668</v>
      </c>
      <c r="F254" s="3">
        <v>66</v>
      </c>
      <c r="G254" s="3">
        <v>0</v>
      </c>
      <c r="H254" s="3">
        <v>66</v>
      </c>
      <c r="I254" s="9">
        <f>(C254/SUM(C254,F254))*SUM(D254,G254)</f>
        <v>31.556861099454469</v>
      </c>
      <c r="J254" s="9">
        <f>(C254/SUM(C254,F254))*SUM(E254,H254)</f>
        <v>4668.4431389005458</v>
      </c>
      <c r="K254" s="9">
        <f>(F254/SUM(C254,F254))*SUM(D254,G254)</f>
        <v>0.44313890054553084</v>
      </c>
      <c r="L254" s="9">
        <f>(F254/SUM(C254,F254))*SUM(E254,H254)</f>
        <v>65.556861099454466</v>
      </c>
      <c r="M254" s="9">
        <f>G254-K254</f>
        <v>-0.44313890054553084</v>
      </c>
      <c r="N254" s="10">
        <f>100*(M254/K254)</f>
        <v>-100</v>
      </c>
      <c r="O254" s="4" t="str">
        <f>IF(AND(I254&gt;=5,J254&gt;=5,K254&gt;=5,L254&gt;=5),"eligible for chi-square test","not eligible for chi-square test")</f>
        <v>not eligible for chi-square test</v>
      </c>
      <c r="S254" s="6" t="str">
        <f>IF(O254="not eligible for chi-square test","not eligible for chi-square testing",IF(Q254&gt;=0.01,"test results not statistically significant",IF(M254&lt;=0,"test results statistically significant, minority NOT overrepresented in arrests",IF(M254&gt;0,"test results statistically significant, minority overrepresented in arrests"))))</f>
        <v>not eligible for chi-square testing</v>
      </c>
    </row>
    <row r="255" spans="1:19" x14ac:dyDescent="0.2">
      <c r="A255" s="6" t="s">
        <v>397</v>
      </c>
      <c r="B255" s="7" t="s">
        <v>398</v>
      </c>
      <c r="C255" s="8">
        <v>5854</v>
      </c>
      <c r="D255" s="3">
        <v>72</v>
      </c>
      <c r="E255" s="3">
        <v>5782</v>
      </c>
      <c r="F255" s="3">
        <v>266</v>
      </c>
      <c r="G255" s="3">
        <v>5</v>
      </c>
      <c r="H255" s="3">
        <v>261</v>
      </c>
      <c r="I255" s="9">
        <f>(C255/SUM(C255,F255))*SUM(D255,G255)</f>
        <v>73.653267973856217</v>
      </c>
      <c r="J255" s="9">
        <f>(C255/SUM(C255,F255))*SUM(E255,H255)</f>
        <v>5780.3467320261443</v>
      </c>
      <c r="K255" s="9">
        <f>(F255/SUM(C255,F255))*SUM(D255,G255)</f>
        <v>3.3467320261437905</v>
      </c>
      <c r="L255" s="9">
        <f>(F255/SUM(C255,F255))*SUM(E255,H255)</f>
        <v>262.6532679738562</v>
      </c>
      <c r="M255" s="9">
        <f>G255-K255</f>
        <v>1.6532679738562095</v>
      </c>
      <c r="N255" s="10">
        <f>100*(M255/K255)</f>
        <v>49.399472707743399</v>
      </c>
      <c r="O255" s="4" t="str">
        <f>IF(AND(I255&gt;=5,J255&gt;=5,K255&gt;=5,L255&gt;=5),"eligible for chi-square test","not eligible for chi-square test")</f>
        <v>not eligible for chi-square test</v>
      </c>
      <c r="S255" s="6" t="str">
        <f>IF(O255="not eligible for chi-square test","not eligible for chi-square testing",IF(Q255&gt;=0.01,"test results not statistically significant",IF(M255&lt;=0,"test results statistically significant, minority NOT overrepresented in arrests",IF(M255&gt;0,"test results statistically significant, minority overrepresented in arrests"))))</f>
        <v>not eligible for chi-square testing</v>
      </c>
    </row>
    <row r="256" spans="1:19" x14ac:dyDescent="0.2">
      <c r="A256" s="6" t="s">
        <v>285</v>
      </c>
      <c r="B256" s="7" t="s">
        <v>286</v>
      </c>
      <c r="C256" s="8">
        <v>40</v>
      </c>
      <c r="D256" s="3">
        <v>2</v>
      </c>
      <c r="E256" s="3">
        <v>38</v>
      </c>
      <c r="F256" s="3">
        <v>0</v>
      </c>
      <c r="G256" s="3">
        <v>0</v>
      </c>
      <c r="H256" s="3">
        <v>0</v>
      </c>
      <c r="I256" s="9">
        <f>(C256/SUM(C256,F256))*SUM(D256,G256)</f>
        <v>2</v>
      </c>
      <c r="J256" s="9">
        <f>(C256/SUM(C256,F256))*SUM(E256,H256)</f>
        <v>38</v>
      </c>
      <c r="K256" s="9">
        <f>(F256/SUM(C256,F256))*SUM(D256,G256)</f>
        <v>0</v>
      </c>
      <c r="L256" s="9">
        <f>(F256/SUM(C256,F256))*SUM(E256,H256)</f>
        <v>0</v>
      </c>
      <c r="M256" s="9">
        <f>G256-K256</f>
        <v>0</v>
      </c>
      <c r="N256" s="10" t="e">
        <f>100*(M256/K256)</f>
        <v>#DIV/0!</v>
      </c>
      <c r="O256" s="4" t="str">
        <f>IF(AND(I256&gt;=5,J256&gt;=5,K256&gt;=5,L256&gt;=5),"eligible for chi-square test","not eligible for chi-square test")</f>
        <v>not eligible for chi-square test</v>
      </c>
      <c r="S256" s="6" t="str">
        <f>IF(O256="not eligible for chi-square test","not eligible for chi-square testing",IF(Q256&gt;=0.01,"test results not statistically significant",IF(M256&lt;=0,"test results statistically significant, minority NOT overrepresented in arrests",IF(M256&gt;0,"test results statistically significant, minority overrepresented in arrests"))))</f>
        <v>not eligible for chi-square testing</v>
      </c>
    </row>
    <row r="257" spans="1:19" x14ac:dyDescent="0.2">
      <c r="A257" s="6" t="s">
        <v>547</v>
      </c>
      <c r="B257" s="7" t="s">
        <v>548</v>
      </c>
      <c r="C257" s="8">
        <v>2713</v>
      </c>
      <c r="D257" s="3">
        <v>5</v>
      </c>
      <c r="E257" s="3">
        <v>2708</v>
      </c>
      <c r="F257" s="3">
        <v>19</v>
      </c>
      <c r="G257" s="3">
        <v>0</v>
      </c>
      <c r="H257" s="3">
        <v>19</v>
      </c>
      <c r="I257" s="9">
        <f>(C257/SUM(C257,F257))*SUM(D257,G257)</f>
        <v>4.9652269399707176</v>
      </c>
      <c r="J257" s="9">
        <f>(C257/SUM(C257,F257))*SUM(E257,H257)</f>
        <v>2708.0347730600292</v>
      </c>
      <c r="K257" s="9">
        <f>(F257/SUM(C257,F257))*SUM(D257,G257)</f>
        <v>3.4773060029282578E-2</v>
      </c>
      <c r="L257" s="9">
        <f>(F257/SUM(C257,F257))*SUM(E257,H257)</f>
        <v>18.965226939970719</v>
      </c>
      <c r="M257" s="9">
        <f>G257-K257</f>
        <v>-3.4773060029282578E-2</v>
      </c>
      <c r="N257" s="10">
        <f>100*(M257/K257)</f>
        <v>-100</v>
      </c>
      <c r="O257" s="4" t="str">
        <f>IF(AND(I257&gt;=5,J257&gt;=5,K257&gt;=5,L257&gt;=5),"eligible for chi-square test","not eligible for chi-square test")</f>
        <v>not eligible for chi-square test</v>
      </c>
      <c r="S257" s="6" t="str">
        <f>IF(O257="not eligible for chi-square test","not eligible for chi-square testing",IF(Q257&gt;=0.01,"test results not statistically significant",IF(M257&lt;=0,"test results statistically significant, minority NOT overrepresented in arrests",IF(M257&gt;0,"test results statistically significant, minority overrepresented in arrests"))))</f>
        <v>not eligible for chi-square testing</v>
      </c>
    </row>
    <row r="258" spans="1:19" x14ac:dyDescent="0.2">
      <c r="A258" s="6" t="s">
        <v>549</v>
      </c>
      <c r="B258" s="7" t="s">
        <v>550</v>
      </c>
      <c r="C258" s="8">
        <v>5</v>
      </c>
      <c r="D258" s="3">
        <v>0</v>
      </c>
      <c r="E258" s="3">
        <v>5</v>
      </c>
      <c r="F258" s="3">
        <v>0</v>
      </c>
      <c r="G258" s="3">
        <v>0</v>
      </c>
      <c r="H258" s="3">
        <v>0</v>
      </c>
      <c r="I258" s="9">
        <f>(C258/SUM(C258,F258))*SUM(D258,G258)</f>
        <v>0</v>
      </c>
      <c r="J258" s="9">
        <f>(C258/SUM(C258,F258))*SUM(E258,H258)</f>
        <v>5</v>
      </c>
      <c r="K258" s="9">
        <f>(F258/SUM(C258,F258))*SUM(D258,G258)</f>
        <v>0</v>
      </c>
      <c r="L258" s="9">
        <f>(F258/SUM(C258,F258))*SUM(E258,H258)</f>
        <v>0</v>
      </c>
      <c r="M258" s="9">
        <f>G258-K258</f>
        <v>0</v>
      </c>
      <c r="N258" s="10" t="e">
        <f>100*(M258/K258)</f>
        <v>#DIV/0!</v>
      </c>
      <c r="O258" s="4" t="str">
        <f>IF(AND(I258&gt;=5,J258&gt;=5,K258&gt;=5,L258&gt;=5),"eligible for chi-square test","not eligible for chi-square test")</f>
        <v>not eligible for chi-square test</v>
      </c>
      <c r="S258" s="6" t="str">
        <f>IF(O258="not eligible for chi-square test","not eligible for chi-square testing",IF(Q258&gt;=0.01,"test results not statistically significant",IF(M258&lt;=0,"test results statistically significant, minority NOT overrepresented in arrests",IF(M258&gt;0,"test results statistically significant, minority overrepresented in arrests"))))</f>
        <v>not eligible for chi-square testing</v>
      </c>
    </row>
    <row r="259" spans="1:19" x14ac:dyDescent="0.2">
      <c r="A259" s="6" t="s">
        <v>141</v>
      </c>
      <c r="B259" s="7" t="s">
        <v>142</v>
      </c>
      <c r="C259" s="8">
        <v>333</v>
      </c>
      <c r="D259" s="3">
        <v>0</v>
      </c>
      <c r="E259" s="3">
        <v>333</v>
      </c>
      <c r="F259" s="3">
        <v>1</v>
      </c>
      <c r="G259" s="3">
        <v>0</v>
      </c>
      <c r="H259" s="3">
        <v>1</v>
      </c>
      <c r="I259" s="9">
        <f>(C259/SUM(C259,F259))*SUM(D259,G259)</f>
        <v>0</v>
      </c>
      <c r="J259" s="9">
        <f>(C259/SUM(C259,F259))*SUM(E259,H259)</f>
        <v>333</v>
      </c>
      <c r="K259" s="9">
        <f>(F259/SUM(C259,F259))*SUM(D259,G259)</f>
        <v>0</v>
      </c>
      <c r="L259" s="9">
        <f>(F259/SUM(C259,F259))*SUM(E259,H259)</f>
        <v>1</v>
      </c>
      <c r="M259" s="9">
        <f>G259-K259</f>
        <v>0</v>
      </c>
      <c r="N259" s="10" t="e">
        <f>100*(M259/K259)</f>
        <v>#DIV/0!</v>
      </c>
      <c r="O259" s="4" t="str">
        <f>IF(AND(I259&gt;=5,J259&gt;=5,K259&gt;=5,L259&gt;=5),"eligible for chi-square test","not eligible for chi-square test")</f>
        <v>not eligible for chi-square test</v>
      </c>
      <c r="S259" s="6" t="str">
        <f>IF(O259="not eligible for chi-square test","not eligible for chi-square testing",IF(Q259&gt;=0.01,"test results not statistically significant",IF(M259&lt;=0,"test results statistically significant, minority NOT overrepresented in arrests",IF(M259&gt;0,"test results statistically significant, minority overrepresented in arrests"))))</f>
        <v>not eligible for chi-square testing</v>
      </c>
    </row>
    <row r="260" spans="1:19" x14ac:dyDescent="0.2">
      <c r="A260" s="6" t="s">
        <v>377</v>
      </c>
      <c r="B260" s="7" t="s">
        <v>378</v>
      </c>
      <c r="C260" s="8">
        <v>970</v>
      </c>
      <c r="D260" s="3">
        <v>15</v>
      </c>
      <c r="E260" s="3">
        <v>955</v>
      </c>
      <c r="F260" s="3">
        <v>11</v>
      </c>
      <c r="G260" s="3">
        <v>0</v>
      </c>
      <c r="H260" s="3">
        <v>11</v>
      </c>
      <c r="I260" s="9">
        <f>(C260/SUM(C260,F260))*SUM(D260,G260)</f>
        <v>14.831804281345565</v>
      </c>
      <c r="J260" s="9">
        <f>(C260/SUM(C260,F260))*SUM(E260,H260)</f>
        <v>955.16819571865437</v>
      </c>
      <c r="K260" s="9">
        <f>(F260/SUM(C260,F260))*SUM(D260,G260)</f>
        <v>0.16819571865443425</v>
      </c>
      <c r="L260" s="9">
        <f>(F260/SUM(C260,F260))*SUM(E260,H260)</f>
        <v>10.831804281345565</v>
      </c>
      <c r="M260" s="9">
        <f>G260-K260</f>
        <v>-0.16819571865443425</v>
      </c>
      <c r="N260" s="10">
        <f>100*(M260/K260)</f>
        <v>-100</v>
      </c>
      <c r="O260" s="4" t="str">
        <f>IF(AND(I260&gt;=5,J260&gt;=5,K260&gt;=5,L260&gt;=5),"eligible for chi-square test","not eligible for chi-square test")</f>
        <v>not eligible for chi-square test</v>
      </c>
      <c r="S260" s="6" t="str">
        <f>IF(O260="not eligible for chi-square test","not eligible for chi-square testing",IF(Q260&gt;=0.01,"test results not statistically significant",IF(M260&lt;=0,"test results statistically significant, minority NOT overrepresented in arrests",IF(M260&gt;0,"test results statistically significant, minority overrepresented in arrests"))))</f>
        <v>not eligible for chi-square testing</v>
      </c>
    </row>
    <row r="261" spans="1:19" x14ac:dyDescent="0.2">
      <c r="A261" s="6" t="s">
        <v>553</v>
      </c>
      <c r="B261" s="7" t="s">
        <v>554</v>
      </c>
      <c r="C261" s="8">
        <v>0</v>
      </c>
      <c r="D261" s="3">
        <v>0</v>
      </c>
      <c r="E261" s="3">
        <v>0</v>
      </c>
      <c r="F261" s="3">
        <v>0</v>
      </c>
      <c r="G261" s="3">
        <v>0</v>
      </c>
      <c r="H261" s="3">
        <v>0</v>
      </c>
      <c r="I261" s="9" t="e">
        <f>(C261/SUM(C261,F261))*SUM(D261,G261)</f>
        <v>#DIV/0!</v>
      </c>
      <c r="J261" s="9" t="e">
        <f>(C261/SUM(C261,F261))*SUM(E261,H261)</f>
        <v>#DIV/0!</v>
      </c>
      <c r="K261" s="9" t="e">
        <f>(F261/SUM(C261,F261))*SUM(D261,G261)</f>
        <v>#DIV/0!</v>
      </c>
      <c r="L261" s="9" t="e">
        <f>(F261/SUM(C261,F261))*SUM(E261,H261)</f>
        <v>#DIV/0!</v>
      </c>
      <c r="M261" s="9" t="e">
        <f>G261-K261</f>
        <v>#DIV/0!</v>
      </c>
      <c r="N261" s="10" t="e">
        <f>100*(M261/K261)</f>
        <v>#DIV/0!</v>
      </c>
      <c r="O261" s="4" t="e">
        <f>IF(AND(I261&gt;=5,J261&gt;=5,K261&gt;=5,L261&gt;=5),"eligible for chi-square test","not eligible for chi-square test")</f>
        <v>#DIV/0!</v>
      </c>
      <c r="S261" s="6" t="e">
        <f>IF(O261="not eligible for chi-square test","not eligible for chi-square testing",IF(Q261&gt;=0.01,"test results not statistically significant",IF(M261&lt;=0,"test results statistically significant, minority NOT overrepresented in arrests",IF(M261&gt;0,"test results statistically significant, minority overrepresented in arrests"))))</f>
        <v>#DIV/0!</v>
      </c>
    </row>
    <row r="262" spans="1:19" x14ac:dyDescent="0.2">
      <c r="A262" s="6" t="s">
        <v>551</v>
      </c>
      <c r="B262" s="7" t="s">
        <v>552</v>
      </c>
      <c r="C262" s="8">
        <v>2430</v>
      </c>
      <c r="D262" s="3">
        <v>48</v>
      </c>
      <c r="E262" s="3">
        <v>2382</v>
      </c>
      <c r="F262" s="3">
        <v>59</v>
      </c>
      <c r="G262" s="3">
        <v>2</v>
      </c>
      <c r="H262" s="3">
        <v>57</v>
      </c>
      <c r="I262" s="9">
        <f>(C262/SUM(C262,F262))*SUM(D262,G262)</f>
        <v>48.814785054238655</v>
      </c>
      <c r="J262" s="9">
        <f>(C262/SUM(C262,F262))*SUM(E262,H262)</f>
        <v>2381.1852149457613</v>
      </c>
      <c r="K262" s="9">
        <f>(F262/SUM(C262,F262))*SUM(D262,G262)</f>
        <v>1.1852149457613501</v>
      </c>
      <c r="L262" s="9">
        <f>(F262/SUM(C262,F262))*SUM(E262,H262)</f>
        <v>57.814785054238655</v>
      </c>
      <c r="M262" s="9">
        <f>G262-K262</f>
        <v>0.81478505423864989</v>
      </c>
      <c r="N262" s="10">
        <f>100*(M262/K262)</f>
        <v>68.745762711864373</v>
      </c>
      <c r="O262" s="4" t="str">
        <f>IF(AND(I262&gt;=5,J262&gt;=5,K262&gt;=5,L262&gt;=5),"eligible for chi-square test","not eligible for chi-square test")</f>
        <v>not eligible for chi-square test</v>
      </c>
      <c r="S262" s="6" t="str">
        <f>IF(O262="not eligible for chi-square test","not eligible for chi-square testing",IF(Q262&gt;=0.01,"test results not statistically significant",IF(M262&lt;=0,"test results statistically significant, minority NOT overrepresented in arrests",IF(M262&gt;0,"test results statistically significant, minority overrepresented in arrests"))))</f>
        <v>not eligible for chi-square testing</v>
      </c>
    </row>
    <row r="263" spans="1:19" x14ac:dyDescent="0.2">
      <c r="A263" s="6" t="s">
        <v>399</v>
      </c>
      <c r="B263" s="7" t="s">
        <v>400</v>
      </c>
      <c r="C263" s="8">
        <v>246</v>
      </c>
      <c r="D263" s="3">
        <v>0</v>
      </c>
      <c r="E263" s="3">
        <v>246</v>
      </c>
      <c r="F263" s="3">
        <v>3</v>
      </c>
      <c r="G263" s="3">
        <v>0</v>
      </c>
      <c r="H263" s="3">
        <v>3</v>
      </c>
      <c r="I263" s="9">
        <f>(C263/SUM(C263,F263))*SUM(D263,G263)</f>
        <v>0</v>
      </c>
      <c r="J263" s="9">
        <f>(C263/SUM(C263,F263))*SUM(E263,H263)</f>
        <v>246</v>
      </c>
      <c r="K263" s="9">
        <f>(F263/SUM(C263,F263))*SUM(D263,G263)</f>
        <v>0</v>
      </c>
      <c r="L263" s="9">
        <f>(F263/SUM(C263,F263))*SUM(E263,H263)</f>
        <v>3</v>
      </c>
      <c r="M263" s="9">
        <f>G263-K263</f>
        <v>0</v>
      </c>
      <c r="N263" s="10" t="e">
        <f>100*(M263/K263)</f>
        <v>#DIV/0!</v>
      </c>
      <c r="O263" s="4" t="str">
        <f>IF(AND(I263&gt;=5,J263&gt;=5,K263&gt;=5,L263&gt;=5),"eligible for chi-square test","not eligible for chi-square test")</f>
        <v>not eligible for chi-square test</v>
      </c>
      <c r="S263" s="6" t="str">
        <f>IF(O263="not eligible for chi-square test","not eligible for chi-square testing",IF(Q263&gt;=0.01,"test results not statistically significant",IF(M263&lt;=0,"test results statistically significant, minority NOT overrepresented in arrests",IF(M263&gt;0,"test results statistically significant, minority overrepresented in arrests"))))</f>
        <v>not eligible for chi-square testing</v>
      </c>
    </row>
    <row r="264" spans="1:19" x14ac:dyDescent="0.2">
      <c r="A264" s="6" t="s">
        <v>401</v>
      </c>
      <c r="B264" s="7" t="s">
        <v>402</v>
      </c>
      <c r="C264" s="8">
        <v>369</v>
      </c>
      <c r="D264" s="3">
        <v>0</v>
      </c>
      <c r="E264" s="3">
        <v>369</v>
      </c>
      <c r="F264" s="3">
        <v>13</v>
      </c>
      <c r="G264" s="3">
        <v>0</v>
      </c>
      <c r="H264" s="3">
        <v>13</v>
      </c>
      <c r="I264" s="9">
        <f>(C264/SUM(C264,F264))*SUM(D264,G264)</f>
        <v>0</v>
      </c>
      <c r="J264" s="9">
        <f>(C264/SUM(C264,F264))*SUM(E264,H264)</f>
        <v>369</v>
      </c>
      <c r="K264" s="9">
        <f>(F264/SUM(C264,F264))*SUM(D264,G264)</f>
        <v>0</v>
      </c>
      <c r="L264" s="9">
        <f>(F264/SUM(C264,F264))*SUM(E264,H264)</f>
        <v>13</v>
      </c>
      <c r="M264" s="9">
        <f>G264-K264</f>
        <v>0</v>
      </c>
      <c r="N264" s="10" t="e">
        <f>100*(M264/K264)</f>
        <v>#DIV/0!</v>
      </c>
      <c r="O264" s="4" t="str">
        <f>IF(AND(I264&gt;=5,J264&gt;=5,K264&gt;=5,L264&gt;=5),"eligible for chi-square test","not eligible for chi-square test")</f>
        <v>not eligible for chi-square test</v>
      </c>
      <c r="S264" s="6" t="str">
        <f>IF(O264="not eligible for chi-square test","not eligible for chi-square testing",IF(Q264&gt;=0.01,"test results not statistically significant",IF(M264&lt;=0,"test results statistically significant, minority NOT overrepresented in arrests",IF(M264&gt;0,"test results statistically significant, minority overrepresented in arrests"))))</f>
        <v>not eligible for chi-square testing</v>
      </c>
    </row>
    <row r="265" spans="1:19" x14ac:dyDescent="0.2">
      <c r="A265" s="6" t="s">
        <v>105</v>
      </c>
      <c r="B265" s="7" t="s">
        <v>106</v>
      </c>
      <c r="C265" s="8">
        <v>955</v>
      </c>
      <c r="D265" s="3">
        <v>15</v>
      </c>
      <c r="E265" s="3">
        <v>940</v>
      </c>
      <c r="F265" s="3">
        <v>54</v>
      </c>
      <c r="G265" s="3">
        <v>0</v>
      </c>
      <c r="H265" s="3">
        <v>54</v>
      </c>
      <c r="I265" s="9">
        <f>(C265/SUM(C265,F265))*SUM(D265,G265)</f>
        <v>14.197224975222992</v>
      </c>
      <c r="J265" s="9">
        <f>(C265/SUM(C265,F265))*SUM(E265,H265)</f>
        <v>940.80277502477702</v>
      </c>
      <c r="K265" s="9">
        <f>(F265/SUM(C265,F265))*SUM(D265,G265)</f>
        <v>0.80277502477700691</v>
      </c>
      <c r="L265" s="9">
        <f>(F265/SUM(C265,F265))*SUM(E265,H265)</f>
        <v>53.197224975222994</v>
      </c>
      <c r="M265" s="9">
        <f>G265-K265</f>
        <v>-0.80277502477700691</v>
      </c>
      <c r="N265" s="10">
        <f>100*(M265/K265)</f>
        <v>-100</v>
      </c>
      <c r="O265" s="4" t="str">
        <f>IF(AND(I265&gt;=5,J265&gt;=5,K265&gt;=5,L265&gt;=5),"eligible for chi-square test","not eligible for chi-square test")</f>
        <v>not eligible for chi-square test</v>
      </c>
      <c r="S265" s="6" t="str">
        <f>IF(O265="not eligible for chi-square test","not eligible for chi-square testing",IF(Q265&gt;=0.01,"test results not statistically significant",IF(M265&lt;=0,"test results statistically significant, minority NOT overrepresented in arrests",IF(M265&gt;0,"test results statistically significant, minority overrepresented in arrests"))))</f>
        <v>not eligible for chi-square testing</v>
      </c>
    </row>
    <row r="266" spans="1:19" x14ac:dyDescent="0.2">
      <c r="A266" s="6" t="s">
        <v>403</v>
      </c>
      <c r="B266" s="7" t="s">
        <v>404</v>
      </c>
      <c r="C266" s="8">
        <v>1638</v>
      </c>
      <c r="D266" s="3">
        <v>38</v>
      </c>
      <c r="E266" s="3">
        <v>1600</v>
      </c>
      <c r="F266" s="3">
        <v>4</v>
      </c>
      <c r="G266" s="3">
        <v>0</v>
      </c>
      <c r="H266" s="3">
        <v>4</v>
      </c>
      <c r="I266" s="9">
        <f>(C266/SUM(C266,F266))*SUM(D266,G266)</f>
        <v>37.907429963459201</v>
      </c>
      <c r="J266" s="9">
        <f>(C266/SUM(C266,F266))*SUM(E266,H266)</f>
        <v>1600.0925700365408</v>
      </c>
      <c r="K266" s="9">
        <f>(F266/SUM(C266,F266))*SUM(D266,G266)</f>
        <v>9.2570036540803896E-2</v>
      </c>
      <c r="L266" s="9">
        <f>(F266/SUM(C266,F266))*SUM(E266,H266)</f>
        <v>3.907429963459196</v>
      </c>
      <c r="M266" s="9">
        <f>G266-K266</f>
        <v>-9.2570036540803896E-2</v>
      </c>
      <c r="N266" s="10">
        <f>100*(M266/K266)</f>
        <v>-100</v>
      </c>
      <c r="O266" s="4" t="str">
        <f>IF(AND(I266&gt;=5,J266&gt;=5,K266&gt;=5,L266&gt;=5),"eligible for chi-square test","not eligible for chi-square test")</f>
        <v>not eligible for chi-square test</v>
      </c>
      <c r="S266" s="6" t="str">
        <f>IF(O266="not eligible for chi-square test","not eligible for chi-square testing",IF(Q266&gt;=0.01,"test results not statistically significant",IF(M266&lt;=0,"test results statistically significant, minority NOT overrepresented in arrests",IF(M266&gt;0,"test results statistically significant, minority overrepresented in arrests"))))</f>
        <v>not eligible for chi-square testing</v>
      </c>
    </row>
    <row r="267" spans="1:19" x14ac:dyDescent="0.2">
      <c r="A267" s="6" t="s">
        <v>359</v>
      </c>
      <c r="B267" s="7" t="s">
        <v>360</v>
      </c>
      <c r="C267" s="8">
        <v>211</v>
      </c>
      <c r="D267" s="3">
        <v>3</v>
      </c>
      <c r="E267" s="3">
        <v>208</v>
      </c>
      <c r="F267" s="3">
        <v>3</v>
      </c>
      <c r="G267" s="3">
        <v>0</v>
      </c>
      <c r="H267" s="3">
        <v>3</v>
      </c>
      <c r="I267" s="9">
        <f>(C267/SUM(C267,F267))*SUM(D267,G267)</f>
        <v>2.957943925233645</v>
      </c>
      <c r="J267" s="9">
        <f>(C267/SUM(C267,F267))*SUM(E267,H267)</f>
        <v>208.04205607476638</v>
      </c>
      <c r="K267" s="9">
        <f>(F267/SUM(C267,F267))*SUM(D267,G267)</f>
        <v>4.2056074766355138E-2</v>
      </c>
      <c r="L267" s="9">
        <f>(F267/SUM(C267,F267))*SUM(E267,H267)</f>
        <v>2.957943925233645</v>
      </c>
      <c r="M267" s="9">
        <f>G267-K267</f>
        <v>-4.2056074766355138E-2</v>
      </c>
      <c r="N267" s="10">
        <f>100*(M267/K267)</f>
        <v>-100</v>
      </c>
      <c r="O267" s="4" t="str">
        <f>IF(AND(I267&gt;=5,J267&gt;=5,K267&gt;=5,L267&gt;=5),"eligible for chi-square test","not eligible for chi-square test")</f>
        <v>not eligible for chi-square test</v>
      </c>
      <c r="S267" s="6" t="str">
        <f>IF(O267="not eligible for chi-square test","not eligible for chi-square testing",IF(Q267&gt;=0.01,"test results not statistically significant",IF(M267&lt;=0,"test results statistically significant, minority NOT overrepresented in arrests",IF(M267&gt;0,"test results statistically significant, minority overrepresented in arrests"))))</f>
        <v>not eligible for chi-square testing</v>
      </c>
    </row>
    <row r="268" spans="1:19" x14ac:dyDescent="0.2">
      <c r="A268" s="6" t="s">
        <v>483</v>
      </c>
      <c r="B268" s="7" t="s">
        <v>484</v>
      </c>
      <c r="C268" s="8">
        <v>22</v>
      </c>
      <c r="D268" s="3">
        <v>0</v>
      </c>
      <c r="E268" s="3">
        <v>22</v>
      </c>
      <c r="F268" s="3">
        <v>4</v>
      </c>
      <c r="G268" s="3">
        <v>0</v>
      </c>
      <c r="H268" s="3">
        <v>4</v>
      </c>
      <c r="I268" s="9">
        <f>(C268/SUM(C268,F268))*SUM(D268,G268)</f>
        <v>0</v>
      </c>
      <c r="J268" s="9">
        <f>(C268/SUM(C268,F268))*SUM(E268,H268)</f>
        <v>22</v>
      </c>
      <c r="K268" s="9">
        <f>(F268/SUM(C268,F268))*SUM(D268,G268)</f>
        <v>0</v>
      </c>
      <c r="L268" s="9">
        <f>(F268/SUM(C268,F268))*SUM(E268,H268)</f>
        <v>4</v>
      </c>
      <c r="M268" s="9">
        <f>G268-K268</f>
        <v>0</v>
      </c>
      <c r="N268" s="10" t="e">
        <f>100*(M268/K268)</f>
        <v>#DIV/0!</v>
      </c>
      <c r="O268" s="4" t="str">
        <f>IF(AND(I268&gt;=5,J268&gt;=5,K268&gt;=5,L268&gt;=5),"eligible for chi-square test","not eligible for chi-square test")</f>
        <v>not eligible for chi-square test</v>
      </c>
      <c r="S268" s="6" t="str">
        <f>IF(O268="not eligible for chi-square test","not eligible for chi-square testing",IF(Q268&gt;=0.01,"test results not statistically significant",IF(M268&lt;=0,"test results statistically significant, minority NOT overrepresented in arrests",IF(M268&gt;0,"test results statistically significant, minority overrepresented in arrests"))))</f>
        <v>not eligible for chi-square testing</v>
      </c>
    </row>
    <row r="269" spans="1:19" x14ac:dyDescent="0.2">
      <c r="A269" s="6" t="s">
        <v>571</v>
      </c>
      <c r="B269" s="7" t="s">
        <v>572</v>
      </c>
      <c r="C269" s="8">
        <v>124</v>
      </c>
      <c r="D269" s="3">
        <v>1</v>
      </c>
      <c r="E269" s="3">
        <v>123</v>
      </c>
      <c r="F269" s="3">
        <v>14</v>
      </c>
      <c r="G269" s="3">
        <v>0</v>
      </c>
      <c r="H269" s="3">
        <v>14</v>
      </c>
      <c r="I269" s="9">
        <f>(C269/SUM(C269,F269))*SUM(D269,G269)</f>
        <v>0.89855072463768115</v>
      </c>
      <c r="J269" s="9">
        <f>(C269/SUM(C269,F269))*SUM(E269,H269)</f>
        <v>123.10144927536231</v>
      </c>
      <c r="K269" s="9">
        <f>(F269/SUM(C269,F269))*SUM(D269,G269)</f>
        <v>0.10144927536231885</v>
      </c>
      <c r="L269" s="9">
        <f>(F269/SUM(C269,F269))*SUM(E269,H269)</f>
        <v>13.898550724637682</v>
      </c>
      <c r="M269" s="9">
        <f>G269-K269</f>
        <v>-0.10144927536231885</v>
      </c>
      <c r="N269" s="10">
        <f>100*(M269/K269)</f>
        <v>-100</v>
      </c>
      <c r="O269" s="4" t="str">
        <f>IF(AND(I269&gt;=5,J269&gt;=5,K269&gt;=5,L269&gt;=5),"eligible for chi-square test","not eligible for chi-square test")</f>
        <v>not eligible for chi-square test</v>
      </c>
      <c r="S269" s="6" t="str">
        <f>IF(O269="not eligible for chi-square test","not eligible for chi-square testing",IF(Q269&gt;=0.01,"test results not statistically significant",IF(M269&lt;=0,"test results statistically significant, minority NOT overrepresented in arrests",IF(M269&gt;0,"test results statistically significant, minority overrepresented in arrests"))))</f>
        <v>not eligible for chi-square testing</v>
      </c>
    </row>
    <row r="270" spans="1:19" x14ac:dyDescent="0.2">
      <c r="A270" s="6" t="s">
        <v>15</v>
      </c>
      <c r="B270" s="7" t="s">
        <v>16</v>
      </c>
      <c r="C270" s="8">
        <v>543</v>
      </c>
      <c r="D270" s="3">
        <v>8</v>
      </c>
      <c r="E270" s="3">
        <v>535</v>
      </c>
      <c r="F270" s="3">
        <v>73</v>
      </c>
      <c r="G270" s="3">
        <v>0</v>
      </c>
      <c r="H270" s="3">
        <v>73</v>
      </c>
      <c r="I270" s="9">
        <f>(C270/SUM(C270,F270))*SUM(D270,G270)</f>
        <v>7.0519480519480515</v>
      </c>
      <c r="J270" s="9">
        <f>(C270/SUM(C270,F270))*SUM(E270,H270)</f>
        <v>535.9480519480519</v>
      </c>
      <c r="K270" s="9">
        <f>(F270/SUM(C270,F270))*SUM(D270,G270)</f>
        <v>0.94805194805194803</v>
      </c>
      <c r="L270" s="9">
        <f>(F270/SUM(C270,F270))*SUM(E270,H270)</f>
        <v>72.051948051948045</v>
      </c>
      <c r="M270" s="9">
        <f>G270-K270</f>
        <v>-0.94805194805194803</v>
      </c>
      <c r="N270" s="10">
        <f>100*(M270/K270)</f>
        <v>-100</v>
      </c>
      <c r="O270" s="4" t="str">
        <f>IF(AND(I270&gt;=5,J270&gt;=5,K270&gt;=5,L270&gt;=5),"eligible for chi-square test","not eligible for chi-square test")</f>
        <v>not eligible for chi-square test</v>
      </c>
      <c r="S270" s="6" t="str">
        <f>IF(O270="not eligible for chi-square test","not eligible for chi-square testing",IF(Q270&gt;=0.01,"test results not statistically significant",IF(M270&lt;=0,"test results statistically significant, minority NOT overrepresented in arrests",IF(M270&gt;0,"test results statistically significant, minority overrepresented in arrests"))))</f>
        <v>not eligible for chi-square testing</v>
      </c>
    </row>
    <row r="271" spans="1:19" x14ac:dyDescent="0.2">
      <c r="A271" s="6" t="s">
        <v>437</v>
      </c>
      <c r="B271" s="7" t="s">
        <v>438</v>
      </c>
      <c r="C271" s="8">
        <v>6</v>
      </c>
      <c r="D271" s="3">
        <v>0</v>
      </c>
      <c r="E271" s="3">
        <v>6</v>
      </c>
      <c r="F271" s="3">
        <v>0</v>
      </c>
      <c r="G271" s="3">
        <v>0</v>
      </c>
      <c r="H271" s="3">
        <v>0</v>
      </c>
      <c r="I271" s="9">
        <f>(C271/SUM(C271,F271))*SUM(D271,G271)</f>
        <v>0</v>
      </c>
      <c r="J271" s="9">
        <f>(C271/SUM(C271,F271))*SUM(E271,H271)</f>
        <v>6</v>
      </c>
      <c r="K271" s="9">
        <f>(F271/SUM(C271,F271))*SUM(D271,G271)</f>
        <v>0</v>
      </c>
      <c r="L271" s="9">
        <f>(F271/SUM(C271,F271))*SUM(E271,H271)</f>
        <v>0</v>
      </c>
      <c r="M271" s="9">
        <f>G271-K271</f>
        <v>0</v>
      </c>
      <c r="N271" s="10" t="e">
        <f>100*(M271/K271)</f>
        <v>#DIV/0!</v>
      </c>
      <c r="O271" s="4" t="str">
        <f>IF(AND(I271&gt;=5,J271&gt;=5,K271&gt;=5,L271&gt;=5),"eligible for chi-square test","not eligible for chi-square test")</f>
        <v>not eligible for chi-square test</v>
      </c>
      <c r="S271" s="6" t="str">
        <f>IF(O271="not eligible for chi-square test","not eligible for chi-square testing",IF(Q271&gt;=0.01,"test results not statistically significant",IF(M271&lt;=0,"test results statistically significant, minority NOT overrepresented in arrests",IF(M271&gt;0,"test results statistically significant, minority overrepresented in arrests"))))</f>
        <v>not eligible for chi-square testing</v>
      </c>
    </row>
    <row r="272" spans="1:19" x14ac:dyDescent="0.2">
      <c r="A272" s="6" t="s">
        <v>569</v>
      </c>
      <c r="B272" s="7" t="s">
        <v>570</v>
      </c>
      <c r="C272" s="8">
        <v>713</v>
      </c>
      <c r="D272" s="3">
        <v>3</v>
      </c>
      <c r="E272" s="3">
        <v>710</v>
      </c>
      <c r="F272" s="3">
        <v>51</v>
      </c>
      <c r="G272" s="3">
        <v>0</v>
      </c>
      <c r="H272" s="3">
        <v>51</v>
      </c>
      <c r="I272" s="9">
        <f>(C272/SUM(C272,F272))*SUM(D272,G272)</f>
        <v>2.7997382198952883</v>
      </c>
      <c r="J272" s="9">
        <f>(C272/SUM(C272,F272))*SUM(E272,H272)</f>
        <v>710.20026178010471</v>
      </c>
      <c r="K272" s="9">
        <f>(F272/SUM(C272,F272))*SUM(D272,G272)</f>
        <v>0.20026178010471204</v>
      </c>
      <c r="L272" s="9">
        <f>(F272/SUM(C272,F272))*SUM(E272,H272)</f>
        <v>50.799738219895289</v>
      </c>
      <c r="M272" s="9">
        <f>G272-K272</f>
        <v>-0.20026178010471204</v>
      </c>
      <c r="N272" s="10">
        <f>100*(M272/K272)</f>
        <v>-100</v>
      </c>
      <c r="O272" s="4" t="str">
        <f>IF(AND(I272&gt;=5,J272&gt;=5,K272&gt;=5,L272&gt;=5),"eligible for chi-square test","not eligible for chi-square test")</f>
        <v>not eligible for chi-square test</v>
      </c>
      <c r="S272" s="6" t="str">
        <f>IF(O272="not eligible for chi-square test","not eligible for chi-square testing",IF(Q272&gt;=0.01,"test results not statistically significant",IF(M272&lt;=0,"test results statistically significant, minority NOT overrepresented in arrests",IF(M272&gt;0,"test results statistically significant, minority overrepresented in arrests"))))</f>
        <v>not eligible for chi-square testing</v>
      </c>
    </row>
    <row r="273" spans="1:19" x14ac:dyDescent="0.2">
      <c r="A273" s="6" t="s">
        <v>223</v>
      </c>
      <c r="B273" s="7" t="s">
        <v>224</v>
      </c>
      <c r="C273" s="8">
        <v>79</v>
      </c>
      <c r="D273" s="3">
        <v>0</v>
      </c>
      <c r="E273" s="3">
        <v>79</v>
      </c>
      <c r="F273" s="3">
        <v>0</v>
      </c>
      <c r="G273" s="3">
        <v>0</v>
      </c>
      <c r="H273" s="3">
        <v>0</v>
      </c>
      <c r="I273" s="9">
        <f>(C273/SUM(C273,F273))*SUM(D273,G273)</f>
        <v>0</v>
      </c>
      <c r="J273" s="9">
        <f>(C273/SUM(C273,F273))*SUM(E273,H273)</f>
        <v>79</v>
      </c>
      <c r="K273" s="9">
        <f>(F273/SUM(C273,F273))*SUM(D273,G273)</f>
        <v>0</v>
      </c>
      <c r="L273" s="9">
        <f>(F273/SUM(C273,F273))*SUM(E273,H273)</f>
        <v>0</v>
      </c>
      <c r="M273" s="9">
        <f>G273-K273</f>
        <v>0</v>
      </c>
      <c r="N273" s="10" t="e">
        <f>100*(M273/K273)</f>
        <v>#DIV/0!</v>
      </c>
      <c r="O273" s="4" t="str">
        <f>IF(AND(I273&gt;=5,J273&gt;=5,K273&gt;=5,L273&gt;=5),"eligible for chi-square test","not eligible for chi-square test")</f>
        <v>not eligible for chi-square test</v>
      </c>
      <c r="S273" s="6" t="str">
        <f>IF(O273="not eligible for chi-square test","not eligible for chi-square testing",IF(Q273&gt;=0.01,"test results not statistically significant",IF(M273&lt;=0,"test results statistically significant, minority NOT overrepresented in arrests",IF(M273&gt;0,"test results statistically significant, minority overrepresented in arrests"))))</f>
        <v>not eligible for chi-square testing</v>
      </c>
    </row>
    <row r="274" spans="1:19" x14ac:dyDescent="0.2">
      <c r="A274" s="6" t="s">
        <v>113</v>
      </c>
      <c r="B274" s="7" t="s">
        <v>114</v>
      </c>
      <c r="C274" s="8">
        <v>2689</v>
      </c>
      <c r="D274" s="3">
        <v>0</v>
      </c>
      <c r="E274" s="3">
        <v>2689</v>
      </c>
      <c r="F274" s="3">
        <v>536</v>
      </c>
      <c r="G274" s="3">
        <v>0</v>
      </c>
      <c r="H274" s="3">
        <v>536</v>
      </c>
      <c r="I274" s="9">
        <f>(C274/SUM(C274,F274))*SUM(D274,G274)</f>
        <v>0</v>
      </c>
      <c r="J274" s="9">
        <f>(C274/SUM(C274,F274))*SUM(E274,H274)</f>
        <v>2689</v>
      </c>
      <c r="K274" s="9">
        <f>(F274/SUM(C274,F274))*SUM(D274,G274)</f>
        <v>0</v>
      </c>
      <c r="L274" s="9">
        <f>(F274/SUM(C274,F274))*SUM(E274,H274)</f>
        <v>536</v>
      </c>
      <c r="M274" s="9">
        <f>G274-K274</f>
        <v>0</v>
      </c>
      <c r="N274" s="10" t="e">
        <f>100*(M274/K274)</f>
        <v>#DIV/0!</v>
      </c>
      <c r="O274" s="4" t="str">
        <f>IF(AND(I274&gt;=5,J274&gt;=5,K274&gt;=5,L274&gt;=5),"eligible for chi-square test","not eligible for chi-square test")</f>
        <v>not eligible for chi-square test</v>
      </c>
      <c r="S274" s="6" t="str">
        <f>IF(O274="not eligible for chi-square test","not eligible for chi-square testing",IF(Q274&gt;=0.01,"test results not statistically significant",IF(M274&lt;=0,"test results statistically significant, minority NOT overrepresented in arrests",IF(M274&gt;0,"test results statistically significant, minority overrepresented in arrests"))))</f>
        <v>not eligible for chi-square testing</v>
      </c>
    </row>
    <row r="275" spans="1:19" x14ac:dyDescent="0.2">
      <c r="A275" s="6" t="s">
        <v>335</v>
      </c>
      <c r="B275" s="7" t="s">
        <v>336</v>
      </c>
      <c r="C275" s="8">
        <v>900</v>
      </c>
      <c r="D275" s="3">
        <v>12</v>
      </c>
      <c r="E275" s="3">
        <v>888</v>
      </c>
      <c r="F275" s="3">
        <v>6</v>
      </c>
      <c r="G275" s="3">
        <v>0</v>
      </c>
      <c r="H275" s="3">
        <v>6</v>
      </c>
      <c r="I275" s="9">
        <f>(C275/SUM(C275,F275))*SUM(D275,G275)</f>
        <v>11.920529801324502</v>
      </c>
      <c r="J275" s="9">
        <f>(C275/SUM(C275,F275))*SUM(E275,H275)</f>
        <v>888.07947019867549</v>
      </c>
      <c r="K275" s="9">
        <f>(F275/SUM(C275,F275))*SUM(D275,G275)</f>
        <v>7.9470198675496692E-2</v>
      </c>
      <c r="L275" s="9">
        <f>(F275/SUM(C275,F275))*SUM(E275,H275)</f>
        <v>5.9205298013245029</v>
      </c>
      <c r="M275" s="9">
        <f>G275-K275</f>
        <v>-7.9470198675496692E-2</v>
      </c>
      <c r="N275" s="10">
        <f>100*(M275/K275)</f>
        <v>-100</v>
      </c>
      <c r="O275" s="4" t="str">
        <f>IF(AND(I275&gt;=5,J275&gt;=5,K275&gt;=5,L275&gt;=5),"eligible for chi-square test","not eligible for chi-square test")</f>
        <v>not eligible for chi-square test</v>
      </c>
      <c r="S275" s="6" t="str">
        <f>IF(O275="not eligible for chi-square test","not eligible for chi-square testing",IF(Q275&gt;=0.01,"test results not statistically significant",IF(M275&lt;=0,"test results statistically significant, minority NOT overrepresented in arrests",IF(M275&gt;0,"test results statistically significant, minority overrepresented in arrests"))))</f>
        <v>not eligible for chi-square testing</v>
      </c>
    </row>
    <row r="276" spans="1:19" x14ac:dyDescent="0.2">
      <c r="A276" s="6" t="s">
        <v>557</v>
      </c>
      <c r="B276" s="7" t="s">
        <v>558</v>
      </c>
      <c r="C276" s="8">
        <v>3</v>
      </c>
      <c r="D276" s="3">
        <v>0</v>
      </c>
      <c r="E276" s="3">
        <v>3</v>
      </c>
      <c r="F276" s="3">
        <v>0</v>
      </c>
      <c r="G276" s="3">
        <v>0</v>
      </c>
      <c r="H276" s="3">
        <v>0</v>
      </c>
      <c r="I276" s="9">
        <f>(C276/SUM(C276,F276))*SUM(D276,G276)</f>
        <v>0</v>
      </c>
      <c r="J276" s="9">
        <f>(C276/SUM(C276,F276))*SUM(E276,H276)</f>
        <v>3</v>
      </c>
      <c r="K276" s="9">
        <f>(F276/SUM(C276,F276))*SUM(D276,G276)</f>
        <v>0</v>
      </c>
      <c r="L276" s="9">
        <f>(F276/SUM(C276,F276))*SUM(E276,H276)</f>
        <v>0</v>
      </c>
      <c r="M276" s="9">
        <f>G276-K276</f>
        <v>0</v>
      </c>
      <c r="N276" s="10" t="e">
        <f>100*(M276/K276)</f>
        <v>#DIV/0!</v>
      </c>
      <c r="O276" s="4" t="str">
        <f>IF(AND(I276&gt;=5,J276&gt;=5,K276&gt;=5,L276&gt;=5),"eligible for chi-square test","not eligible for chi-square test")</f>
        <v>not eligible for chi-square test</v>
      </c>
      <c r="S276" s="6" t="str">
        <f>IF(O276="not eligible for chi-square test","not eligible for chi-square testing",IF(Q276&gt;=0.01,"test results not statistically significant",IF(M276&lt;=0,"test results statistically significant, minority NOT overrepresented in arrests",IF(M276&gt;0,"test results statistically significant, minority overrepresented in arrests"))))</f>
        <v>not eligible for chi-square testing</v>
      </c>
    </row>
    <row r="277" spans="1:19" x14ac:dyDescent="0.2">
      <c r="A277" s="6" t="s">
        <v>555</v>
      </c>
      <c r="B277" s="7" t="s">
        <v>556</v>
      </c>
      <c r="C277" s="8">
        <v>12855</v>
      </c>
      <c r="D277" s="3">
        <v>5</v>
      </c>
      <c r="E277" s="3">
        <v>12850</v>
      </c>
      <c r="F277" s="3">
        <v>676</v>
      </c>
      <c r="G277" s="3">
        <v>0</v>
      </c>
      <c r="H277" s="3">
        <v>676</v>
      </c>
      <c r="I277" s="9">
        <f>(C277/SUM(C277,F277))*SUM(D277,G277)</f>
        <v>4.7502032370113074</v>
      </c>
      <c r="J277" s="9">
        <f>(C277/SUM(C277,F277))*SUM(E277,H277)</f>
        <v>12850.249796762988</v>
      </c>
      <c r="K277" s="9">
        <f>(F277/SUM(C277,F277))*SUM(D277,G277)</f>
        <v>0.24979676298869263</v>
      </c>
      <c r="L277" s="9">
        <f>(F277/SUM(C277,F277))*SUM(E277,H277)</f>
        <v>675.75020323701131</v>
      </c>
      <c r="M277" s="9">
        <f>G277-K277</f>
        <v>-0.24979676298869263</v>
      </c>
      <c r="N277" s="10">
        <f>100*(M277/K277)</f>
        <v>-100</v>
      </c>
      <c r="O277" s="4" t="str">
        <f>IF(AND(I277&gt;=5,J277&gt;=5,K277&gt;=5,L277&gt;=5),"eligible for chi-square test","not eligible for chi-square test")</f>
        <v>not eligible for chi-square test</v>
      </c>
      <c r="S277" s="6" t="str">
        <f>IF(O277="not eligible for chi-square test","not eligible for chi-square testing",IF(Q277&gt;=0.01,"test results not statistically significant",IF(M277&lt;=0,"test results statistically significant, minority NOT overrepresented in arrests",IF(M277&gt;0,"test results statistically significant, minority overrepresented in arrests"))))</f>
        <v>not eligible for chi-square testing</v>
      </c>
    </row>
    <row r="278" spans="1:19" x14ac:dyDescent="0.2">
      <c r="A278" s="6" t="s">
        <v>537</v>
      </c>
      <c r="B278" s="7" t="s">
        <v>538</v>
      </c>
      <c r="C278" s="8">
        <v>589</v>
      </c>
      <c r="D278" s="3">
        <v>7</v>
      </c>
      <c r="E278" s="3">
        <v>582</v>
      </c>
      <c r="F278" s="3">
        <v>7</v>
      </c>
      <c r="G278" s="3">
        <v>0</v>
      </c>
      <c r="H278" s="3">
        <v>7</v>
      </c>
      <c r="I278" s="9">
        <f>(C278/SUM(C278,F278))*SUM(D278,G278)</f>
        <v>6.9177852348993287</v>
      </c>
      <c r="J278" s="9">
        <f>(C278/SUM(C278,F278))*SUM(E278,H278)</f>
        <v>582.08221476510073</v>
      </c>
      <c r="K278" s="9">
        <f>(F278/SUM(C278,F278))*SUM(D278,G278)</f>
        <v>8.2214765100671147E-2</v>
      </c>
      <c r="L278" s="9">
        <f>(F278/SUM(C278,F278))*SUM(E278,H278)</f>
        <v>6.9177852348993287</v>
      </c>
      <c r="M278" s="9">
        <f>G278-K278</f>
        <v>-8.2214765100671147E-2</v>
      </c>
      <c r="N278" s="10">
        <f>100*(M278/K278)</f>
        <v>-100</v>
      </c>
      <c r="O278" s="4" t="str">
        <f>IF(AND(I278&gt;=5,J278&gt;=5,K278&gt;=5,L278&gt;=5),"eligible for chi-square test","not eligible for chi-square test")</f>
        <v>not eligible for chi-square test</v>
      </c>
      <c r="S278" s="6" t="str">
        <f>IF(O278="not eligible for chi-square test","not eligible for chi-square testing",IF(Q278&gt;=0.01,"test results not statistically significant",IF(M278&lt;=0,"test results statistically significant, minority NOT overrepresented in arrests",IF(M278&gt;0,"test results statistically significant, minority overrepresented in arrests"))))</f>
        <v>not eligible for chi-square testing</v>
      </c>
    </row>
    <row r="279" spans="1:19" x14ac:dyDescent="0.2">
      <c r="A279" s="6" t="s">
        <v>507</v>
      </c>
      <c r="B279" s="7" t="s">
        <v>508</v>
      </c>
      <c r="C279" s="8">
        <v>29</v>
      </c>
      <c r="D279" s="3">
        <v>0</v>
      </c>
      <c r="E279" s="3">
        <v>29</v>
      </c>
      <c r="F279" s="3">
        <v>0</v>
      </c>
      <c r="G279" s="3">
        <v>0</v>
      </c>
      <c r="H279" s="3">
        <v>0</v>
      </c>
      <c r="I279" s="9">
        <f>(C279/SUM(C279,F279))*SUM(D279,G279)</f>
        <v>0</v>
      </c>
      <c r="J279" s="9">
        <f>(C279/SUM(C279,F279))*SUM(E279,H279)</f>
        <v>29</v>
      </c>
      <c r="K279" s="9">
        <f>(F279/SUM(C279,F279))*SUM(D279,G279)</f>
        <v>0</v>
      </c>
      <c r="L279" s="9">
        <f>(F279/SUM(C279,F279))*SUM(E279,H279)</f>
        <v>0</v>
      </c>
      <c r="M279" s="9">
        <f>G279-K279</f>
        <v>0</v>
      </c>
      <c r="N279" s="10" t="e">
        <f>100*(M279/K279)</f>
        <v>#DIV/0!</v>
      </c>
      <c r="O279" s="4" t="str">
        <f>IF(AND(I279&gt;=5,J279&gt;=5,K279&gt;=5,L279&gt;=5),"eligible for chi-square test","not eligible for chi-square test")</f>
        <v>not eligible for chi-square test</v>
      </c>
      <c r="S279" s="6" t="str">
        <f>IF(O279="not eligible for chi-square test","not eligible for chi-square testing",IF(Q279&gt;=0.01,"test results not statistically significant",IF(M279&lt;=0,"test results statistically significant, minority NOT overrepresented in arrests",IF(M279&gt;0,"test results statistically significant, minority overrepresented in arrests"))))</f>
        <v>not eligible for chi-square testing</v>
      </c>
    </row>
    <row r="280" spans="1:19" x14ac:dyDescent="0.2">
      <c r="A280" s="6" t="s">
        <v>609</v>
      </c>
      <c r="B280" s="7" t="s">
        <v>610</v>
      </c>
      <c r="C280" s="8">
        <v>0</v>
      </c>
      <c r="D280" s="3">
        <v>0</v>
      </c>
      <c r="E280" s="3">
        <v>0</v>
      </c>
      <c r="F280" s="3">
        <v>0</v>
      </c>
      <c r="G280" s="3">
        <v>0</v>
      </c>
      <c r="H280" s="3">
        <v>0</v>
      </c>
      <c r="I280" s="9" t="e">
        <f>(C280/SUM(C280,F280))*SUM(D280,G280)</f>
        <v>#DIV/0!</v>
      </c>
      <c r="J280" s="9" t="e">
        <f>(C280/SUM(C280,F280))*SUM(E280,H280)</f>
        <v>#DIV/0!</v>
      </c>
      <c r="K280" s="9" t="e">
        <f>(F280/SUM(C280,F280))*SUM(D280,G280)</f>
        <v>#DIV/0!</v>
      </c>
      <c r="L280" s="9" t="e">
        <f>(F280/SUM(C280,F280))*SUM(E280,H280)</f>
        <v>#DIV/0!</v>
      </c>
      <c r="M280" s="9" t="e">
        <f>G280-K280</f>
        <v>#DIV/0!</v>
      </c>
      <c r="N280" s="10" t="e">
        <f>100*(M280/K280)</f>
        <v>#DIV/0!</v>
      </c>
      <c r="O280" s="4" t="e">
        <f>IF(AND(I280&gt;=5,J280&gt;=5,K280&gt;=5,L280&gt;=5),"eligible for chi-square test","not eligible for chi-square test")</f>
        <v>#DIV/0!</v>
      </c>
      <c r="S280" s="6" t="e">
        <f>IF(O280="not eligible for chi-square test","not eligible for chi-square testing",IF(Q280&gt;=0.01,"test results not statistically significant",IF(M280&lt;=0,"test results statistically significant, minority NOT overrepresented in arrests",IF(M280&gt;0,"test results statistically significant, minority overrepresented in arrests"))))</f>
        <v>#DIV/0!</v>
      </c>
    </row>
    <row r="281" spans="1:19" x14ac:dyDescent="0.2">
      <c r="A281" s="6" t="s">
        <v>573</v>
      </c>
      <c r="B281" s="7" t="s">
        <v>574</v>
      </c>
      <c r="C281" s="8">
        <v>182</v>
      </c>
      <c r="D281" s="3">
        <v>0</v>
      </c>
      <c r="E281" s="3">
        <v>182</v>
      </c>
      <c r="F281" s="3">
        <v>5</v>
      </c>
      <c r="G281" s="3">
        <v>0</v>
      </c>
      <c r="H281" s="3">
        <v>5</v>
      </c>
      <c r="I281" s="9">
        <f>(C281/SUM(C281,F281))*SUM(D281,G281)</f>
        <v>0</v>
      </c>
      <c r="J281" s="9">
        <f>(C281/SUM(C281,F281))*SUM(E281,H281)</f>
        <v>182</v>
      </c>
      <c r="K281" s="9">
        <f>(F281/SUM(C281,F281))*SUM(D281,G281)</f>
        <v>0</v>
      </c>
      <c r="L281" s="9">
        <f>(F281/SUM(C281,F281))*SUM(E281,H281)</f>
        <v>5</v>
      </c>
      <c r="M281" s="9">
        <f>G281-K281</f>
        <v>0</v>
      </c>
      <c r="N281" s="10" t="e">
        <f>100*(M281/K281)</f>
        <v>#DIV/0!</v>
      </c>
      <c r="O281" s="4" t="str">
        <f>IF(AND(I281&gt;=5,J281&gt;=5,K281&gt;=5,L281&gt;=5),"eligible for chi-square test","not eligible for chi-square test")</f>
        <v>not eligible for chi-square test</v>
      </c>
      <c r="S281" s="6" t="str">
        <f>IF(O281="not eligible for chi-square test","not eligible for chi-square testing",IF(Q281&gt;=0.01,"test results not statistically significant",IF(M281&lt;=0,"test results statistically significant, minority NOT overrepresented in arrests",IF(M281&gt;0,"test results statistically significant, minority overrepresented in arrests"))))</f>
        <v>not eligible for chi-square testing</v>
      </c>
    </row>
    <row r="282" spans="1:19" x14ac:dyDescent="0.2">
      <c r="A282" s="6" t="s">
        <v>523</v>
      </c>
      <c r="B282" s="7" t="s">
        <v>524</v>
      </c>
      <c r="C282" s="8">
        <v>16</v>
      </c>
      <c r="D282" s="3">
        <v>0</v>
      </c>
      <c r="E282" s="3">
        <v>16</v>
      </c>
      <c r="F282" s="3">
        <v>2</v>
      </c>
      <c r="G282" s="3">
        <v>0</v>
      </c>
      <c r="H282" s="3">
        <v>2</v>
      </c>
      <c r="I282" s="9">
        <f>(C282/SUM(C282,F282))*SUM(D282,G282)</f>
        <v>0</v>
      </c>
      <c r="J282" s="9">
        <f>(C282/SUM(C282,F282))*SUM(E282,H282)</f>
        <v>16</v>
      </c>
      <c r="K282" s="9">
        <f>(F282/SUM(C282,F282))*SUM(D282,G282)</f>
        <v>0</v>
      </c>
      <c r="L282" s="9">
        <f>(F282/SUM(C282,F282))*SUM(E282,H282)</f>
        <v>2</v>
      </c>
      <c r="M282" s="9">
        <f>G282-K282</f>
        <v>0</v>
      </c>
      <c r="N282" s="10" t="e">
        <f>100*(M282/K282)</f>
        <v>#DIV/0!</v>
      </c>
      <c r="O282" s="4" t="str">
        <f>IF(AND(I282&gt;=5,J282&gt;=5,K282&gt;=5,L282&gt;=5),"eligible for chi-square test","not eligible for chi-square test")</f>
        <v>not eligible for chi-square test</v>
      </c>
      <c r="S282" s="6" t="str">
        <f>IF(O282="not eligible for chi-square test","not eligible for chi-square testing",IF(Q282&gt;=0.01,"test results not statistically significant",IF(M282&lt;=0,"test results statistically significant, minority NOT overrepresented in arrests",IF(M282&gt;0,"test results statistically significant, minority overrepresented in arrests"))))</f>
        <v>not eligible for chi-square testing</v>
      </c>
    </row>
    <row r="283" spans="1:19" x14ac:dyDescent="0.2">
      <c r="A283" s="6" t="s">
        <v>249</v>
      </c>
      <c r="B283" s="7" t="s">
        <v>250</v>
      </c>
      <c r="C283" s="8">
        <v>1108</v>
      </c>
      <c r="D283" s="3">
        <v>2</v>
      </c>
      <c r="E283" s="3">
        <v>1106</v>
      </c>
      <c r="F283" s="3">
        <v>265</v>
      </c>
      <c r="G283" s="3">
        <v>1</v>
      </c>
      <c r="H283" s="3">
        <v>264</v>
      </c>
      <c r="I283" s="9">
        <f>(C283/SUM(C283,F283))*SUM(D283,G283)</f>
        <v>2.420975965040058</v>
      </c>
      <c r="J283" s="9">
        <f>(C283/SUM(C283,F283))*SUM(E283,H283)</f>
        <v>1105.57902403496</v>
      </c>
      <c r="K283" s="9">
        <f>(F283/SUM(C283,F283))*SUM(D283,G283)</f>
        <v>0.5790240349599417</v>
      </c>
      <c r="L283" s="9">
        <f>(F283/SUM(C283,F283))*SUM(E283,H283)</f>
        <v>264.42097596504004</v>
      </c>
      <c r="M283" s="9">
        <f>G283-K283</f>
        <v>0.4209759650400583</v>
      </c>
      <c r="N283" s="10">
        <f>100*(M283/K283)</f>
        <v>72.704402515723274</v>
      </c>
      <c r="O283" s="4" t="str">
        <f>IF(AND(I283&gt;=5,J283&gt;=5,K283&gt;=5,L283&gt;=5),"eligible for chi-square test","not eligible for chi-square test")</f>
        <v>not eligible for chi-square test</v>
      </c>
      <c r="S283" s="6" t="str">
        <f>IF(O283="not eligible for chi-square test","not eligible for chi-square testing",IF(Q283&gt;=0.01,"test results not statistically significant",IF(M283&lt;=0,"test results statistically significant, minority NOT overrepresented in arrests",IF(M283&gt;0,"test results statistically significant, minority overrepresented in arrests"))))</f>
        <v>not eligible for chi-square testing</v>
      </c>
    </row>
    <row r="284" spans="1:19" x14ac:dyDescent="0.2">
      <c r="A284" s="6" t="s">
        <v>343</v>
      </c>
      <c r="B284" s="7" t="s">
        <v>344</v>
      </c>
      <c r="C284" s="8">
        <v>281</v>
      </c>
      <c r="D284" s="3">
        <v>1</v>
      </c>
      <c r="E284" s="3">
        <v>280</v>
      </c>
      <c r="F284" s="3">
        <v>5</v>
      </c>
      <c r="G284" s="3">
        <v>0</v>
      </c>
      <c r="H284" s="3">
        <v>5</v>
      </c>
      <c r="I284" s="9">
        <f>(C284/SUM(C284,F284))*SUM(D284,G284)</f>
        <v>0.9825174825174825</v>
      </c>
      <c r="J284" s="9">
        <f>(C284/SUM(C284,F284))*SUM(E284,H284)</f>
        <v>280.01748251748251</v>
      </c>
      <c r="K284" s="9">
        <f>(F284/SUM(C284,F284))*SUM(D284,G284)</f>
        <v>1.7482517482517484E-2</v>
      </c>
      <c r="L284" s="9">
        <f>(F284/SUM(C284,F284))*SUM(E284,H284)</f>
        <v>4.9825174825174825</v>
      </c>
      <c r="M284" s="9">
        <f>G284-K284</f>
        <v>-1.7482517482517484E-2</v>
      </c>
      <c r="N284" s="10">
        <f>100*(M284/K284)</f>
        <v>-100</v>
      </c>
      <c r="O284" s="4" t="str">
        <f>IF(AND(I284&gt;=5,J284&gt;=5,K284&gt;=5,L284&gt;=5),"eligible for chi-square test","not eligible for chi-square test")</f>
        <v>not eligible for chi-square test</v>
      </c>
      <c r="S284" s="6" t="str">
        <f>IF(O284="not eligible for chi-square test","not eligible for chi-square testing",IF(Q284&gt;=0.01,"test results not statistically significant",IF(M284&lt;=0,"test results statistically significant, minority NOT overrepresented in arrests",IF(M284&gt;0,"test results statistically significant, minority overrepresented in arrests"))))</f>
        <v>not eligible for chi-square testing</v>
      </c>
    </row>
    <row r="285" spans="1:19" x14ac:dyDescent="0.2">
      <c r="A285" s="6" t="s">
        <v>593</v>
      </c>
      <c r="B285" s="7" t="s">
        <v>594</v>
      </c>
      <c r="C285" s="8">
        <v>25179</v>
      </c>
      <c r="D285" s="3">
        <v>107</v>
      </c>
      <c r="E285" s="3">
        <v>25072</v>
      </c>
      <c r="F285" s="3">
        <v>939</v>
      </c>
      <c r="G285" s="3">
        <v>4</v>
      </c>
      <c r="H285" s="3">
        <v>935</v>
      </c>
      <c r="I285" s="9">
        <f>(C285/SUM(C285,F285))*SUM(D285,G285)</f>
        <v>107.00930392832529</v>
      </c>
      <c r="J285" s="9">
        <f>(C285/SUM(C285,F285))*SUM(E285,H285)</f>
        <v>25071.990696071676</v>
      </c>
      <c r="K285" s="9">
        <f>(F285/SUM(C285,F285))*SUM(D285,G285)</f>
        <v>3.9906960716747069</v>
      </c>
      <c r="L285" s="9">
        <f>(F285/SUM(C285,F285))*SUM(E285,H285)</f>
        <v>935.00930392832527</v>
      </c>
      <c r="M285" s="9">
        <f>G285-K285</f>
        <v>9.3039283252931426E-3</v>
      </c>
      <c r="N285" s="10">
        <f>100*(M285/K285)</f>
        <v>0.23314048873154911</v>
      </c>
      <c r="O285" s="4" t="str">
        <f>IF(AND(I285&gt;=5,J285&gt;=5,K285&gt;=5,L285&gt;=5),"eligible for chi-square test","not eligible for chi-square test")</f>
        <v>not eligible for chi-square test</v>
      </c>
      <c r="S285" s="6" t="str">
        <f>IF(O285="not eligible for chi-square test","not eligible for chi-square testing",IF(Q285&gt;=0.01,"test results not statistically significant",IF(M285&lt;=0,"test results statistically significant, minority NOT overrepresented in arrests",IF(M285&gt;0,"test results statistically significant, minority overrepresented in arrests"))))</f>
        <v>not eligible for chi-square testing</v>
      </c>
    </row>
    <row r="286" spans="1:19" x14ac:dyDescent="0.2">
      <c r="A286" s="6" t="s">
        <v>595</v>
      </c>
      <c r="B286" s="7" t="s">
        <v>596</v>
      </c>
      <c r="C286" s="8">
        <v>16479</v>
      </c>
      <c r="D286" s="3">
        <v>44</v>
      </c>
      <c r="E286" s="3">
        <v>16435</v>
      </c>
      <c r="F286" s="3">
        <v>339</v>
      </c>
      <c r="G286" s="3">
        <v>0</v>
      </c>
      <c r="H286" s="3">
        <v>339</v>
      </c>
      <c r="I286" s="9">
        <f>(C286/SUM(C286,F286))*SUM(D286,G286)</f>
        <v>43.113093114520154</v>
      </c>
      <c r="J286" s="9">
        <f>(C286/SUM(C286,F286))*SUM(E286,H286)</f>
        <v>16435.88690688548</v>
      </c>
      <c r="K286" s="9">
        <f>(F286/SUM(C286,F286))*SUM(D286,G286)</f>
        <v>0.88690688547984298</v>
      </c>
      <c r="L286" s="9">
        <f>(F286/SUM(C286,F286))*SUM(E286,H286)</f>
        <v>338.11309311452015</v>
      </c>
      <c r="M286" s="9">
        <f>G286-K286</f>
        <v>-0.88690688547984298</v>
      </c>
      <c r="N286" s="10">
        <f>100*(M286/K286)</f>
        <v>-100</v>
      </c>
      <c r="O286" s="4" t="str">
        <f>IF(AND(I286&gt;=5,J286&gt;=5,K286&gt;=5,L286&gt;=5),"eligible for chi-square test","not eligible for chi-square test")</f>
        <v>not eligible for chi-square test</v>
      </c>
      <c r="S286" s="6" t="str">
        <f>IF(O286="not eligible for chi-square test","not eligible for chi-square testing",IF(Q286&gt;=0.01,"test results not statistically significant",IF(M286&lt;=0,"test results statistically significant, minority NOT overrepresented in arrests",IF(M286&gt;0,"test results statistically significant, minority overrepresented in arrests"))))</f>
        <v>not eligible for chi-square testing</v>
      </c>
    </row>
    <row r="287" spans="1:19" x14ac:dyDescent="0.2">
      <c r="A287" s="6" t="s">
        <v>597</v>
      </c>
      <c r="B287" s="7" t="s">
        <v>598</v>
      </c>
      <c r="C287" s="8">
        <v>28992</v>
      </c>
      <c r="D287" s="3">
        <v>86</v>
      </c>
      <c r="E287" s="3">
        <v>28906</v>
      </c>
      <c r="F287" s="3">
        <v>395</v>
      </c>
      <c r="G287" s="3">
        <v>0</v>
      </c>
      <c r="H287" s="3">
        <v>395</v>
      </c>
      <c r="I287" s="9">
        <f>(C287/SUM(C287,F287))*SUM(D287,G287)</f>
        <v>84.844046687310723</v>
      </c>
      <c r="J287" s="9">
        <f>(C287/SUM(C287,F287))*SUM(E287,H287)</f>
        <v>28907.155953312689</v>
      </c>
      <c r="K287" s="9">
        <f>(F287/SUM(C287,F287))*SUM(D287,G287)</f>
        <v>1.1559533126892845</v>
      </c>
      <c r="L287" s="9">
        <f>(F287/SUM(C287,F287))*SUM(E287,H287)</f>
        <v>393.84404668731071</v>
      </c>
      <c r="M287" s="9">
        <f>G287-K287</f>
        <v>-1.1559533126892845</v>
      </c>
      <c r="N287" s="10">
        <f>100*(M287/K287)</f>
        <v>-100</v>
      </c>
      <c r="O287" s="4" t="str">
        <f>IF(AND(I287&gt;=5,J287&gt;=5,K287&gt;=5,L287&gt;=5),"eligible for chi-square test","not eligible for chi-square test")</f>
        <v>not eligible for chi-square test</v>
      </c>
      <c r="S287" s="6" t="str">
        <f>IF(O287="not eligible for chi-square test","not eligible for chi-square testing",IF(Q287&gt;=0.01,"test results not statistically significant",IF(M287&lt;=0,"test results statistically significant, minority NOT overrepresented in arrests",IF(M287&gt;0,"test results statistically significant, minority overrepresented in arrests"))))</f>
        <v>not eligible for chi-square testing</v>
      </c>
    </row>
    <row r="288" spans="1:19" x14ac:dyDescent="0.2">
      <c r="A288" s="6" t="s">
        <v>599</v>
      </c>
      <c r="B288" s="7" t="s">
        <v>600</v>
      </c>
      <c r="C288" s="8">
        <v>25799</v>
      </c>
      <c r="D288" s="3">
        <v>117</v>
      </c>
      <c r="E288" s="3">
        <v>25682</v>
      </c>
      <c r="F288" s="3">
        <v>906</v>
      </c>
      <c r="G288" s="3">
        <v>8</v>
      </c>
      <c r="H288" s="3">
        <v>898</v>
      </c>
      <c r="I288" s="9">
        <f>(C288/SUM(C288,F288))*SUM(D288,G288)</f>
        <v>120.75922111964051</v>
      </c>
      <c r="J288" s="9">
        <f>(C288/SUM(C288,F288))*SUM(E288,H288)</f>
        <v>25678.240778880361</v>
      </c>
      <c r="K288" s="9">
        <f>(F288/SUM(C288,F288))*SUM(D288,G288)</f>
        <v>4.2407788803594828</v>
      </c>
      <c r="L288" s="9">
        <f>(F288/SUM(C288,F288))*SUM(E288,H288)</f>
        <v>901.75922111964042</v>
      </c>
      <c r="M288" s="9">
        <f>G288-K288</f>
        <v>3.7592211196405172</v>
      </c>
      <c r="N288" s="10">
        <f>100*(M288/K288)</f>
        <v>88.644591611479058</v>
      </c>
      <c r="O288" s="4" t="str">
        <f>IF(AND(I288&gt;=5,J288&gt;=5,K288&gt;=5,L288&gt;=5),"eligible for chi-square test","not eligible for chi-square test")</f>
        <v>not eligible for chi-square test</v>
      </c>
      <c r="S288" s="6" t="str">
        <f>IF(O288="not eligible for chi-square test","not eligible for chi-square testing",IF(Q288&gt;=0.01,"test results not statistically significant",IF(M288&lt;=0,"test results statistically significant, minority NOT overrepresented in arrests",IF(M288&gt;0,"test results statistically significant, minority overrepresented in arrests"))))</f>
        <v>not eligible for chi-square testing</v>
      </c>
    </row>
    <row r="289" spans="1:19" x14ac:dyDescent="0.2">
      <c r="A289" s="6" t="s">
        <v>601</v>
      </c>
      <c r="B289" s="7" t="s">
        <v>602</v>
      </c>
      <c r="C289" s="8">
        <v>25858</v>
      </c>
      <c r="D289" s="3">
        <v>61</v>
      </c>
      <c r="E289" s="3">
        <v>25797</v>
      </c>
      <c r="F289" s="3">
        <v>612</v>
      </c>
      <c r="G289" s="3">
        <v>3</v>
      </c>
      <c r="H289" s="3">
        <v>609</v>
      </c>
      <c r="I289" s="9">
        <f>(C289/SUM(C289,F289))*SUM(D289,G289)</f>
        <v>62.520287117491499</v>
      </c>
      <c r="J289" s="9">
        <f>(C289/SUM(C289,F289))*SUM(E289,H289)</f>
        <v>25795.479712882508</v>
      </c>
      <c r="K289" s="9">
        <f>(F289/SUM(C289,F289))*SUM(D289,G289)</f>
        <v>1.4797128825085002</v>
      </c>
      <c r="L289" s="9">
        <f>(F289/SUM(C289,F289))*SUM(E289,H289)</f>
        <v>610.52028711749153</v>
      </c>
      <c r="M289" s="9">
        <f>G289-K289</f>
        <v>1.5202871174914998</v>
      </c>
      <c r="N289" s="10">
        <f>100*(M289/K289)</f>
        <v>102.74203431372548</v>
      </c>
      <c r="O289" s="4" t="str">
        <f>IF(AND(I289&gt;=5,J289&gt;=5,K289&gt;=5,L289&gt;=5),"eligible for chi-square test","not eligible for chi-square test")</f>
        <v>not eligible for chi-square test</v>
      </c>
      <c r="S289" s="6" t="str">
        <f>IF(O289="not eligible for chi-square test","not eligible for chi-square testing",IF(Q289&gt;=0.01,"test results not statistically significant",IF(M289&lt;=0,"test results statistically significant, minority NOT overrepresented in arrests",IF(M289&gt;0,"test results statistically significant, minority overrepresented in arrests"))))</f>
        <v>not eligible for chi-square testing</v>
      </c>
    </row>
    <row r="290" spans="1:19" x14ac:dyDescent="0.2">
      <c r="A290" s="6" t="s">
        <v>413</v>
      </c>
      <c r="B290" s="7" t="s">
        <v>414</v>
      </c>
      <c r="C290" s="8">
        <v>2571</v>
      </c>
      <c r="D290" s="3">
        <v>58</v>
      </c>
      <c r="E290" s="3">
        <v>2513</v>
      </c>
      <c r="F290" s="3">
        <v>83</v>
      </c>
      <c r="G290" s="3">
        <v>0</v>
      </c>
      <c r="H290" s="3">
        <v>83</v>
      </c>
      <c r="I290" s="9">
        <f>(C290/SUM(C290,F290))*SUM(D290,G290)</f>
        <v>56.18613413715147</v>
      </c>
      <c r="J290" s="9">
        <f>(C290/SUM(C290,F290))*SUM(E290,H290)</f>
        <v>2514.8138658628486</v>
      </c>
      <c r="K290" s="9">
        <f>(F290/SUM(C290,F290))*SUM(D290,G290)</f>
        <v>1.8138658628485302</v>
      </c>
      <c r="L290" s="9">
        <f>(F290/SUM(C290,F290))*SUM(E290,H290)</f>
        <v>81.186134137151456</v>
      </c>
      <c r="M290" s="9">
        <f>G290-K290</f>
        <v>-1.8138658628485302</v>
      </c>
      <c r="N290" s="10">
        <f>100*(M290/K290)</f>
        <v>-100</v>
      </c>
      <c r="O290" s="4" t="str">
        <f>IF(AND(I290&gt;=5,J290&gt;=5,K290&gt;=5,L290&gt;=5),"eligible for chi-square test","not eligible for chi-square test")</f>
        <v>not eligible for chi-square test</v>
      </c>
      <c r="S290" s="6" t="str">
        <f>IF(O290="not eligible for chi-square test","not eligible for chi-square testing",IF(Q290&gt;=0.01,"test results not statistically significant",IF(M290&lt;=0,"test results statistically significant, minority NOT overrepresented in arrests",IF(M290&gt;0,"test results statistically significant, minority overrepresented in arrests"))))</f>
        <v>not eligible for chi-square testing</v>
      </c>
    </row>
    <row r="291" spans="1:19" x14ac:dyDescent="0.2">
      <c r="A291" s="6" t="s">
        <v>123</v>
      </c>
      <c r="B291" s="7" t="s">
        <v>124</v>
      </c>
      <c r="C291" s="8">
        <v>1407</v>
      </c>
      <c r="D291" s="3">
        <v>0</v>
      </c>
      <c r="E291" s="3">
        <v>1407</v>
      </c>
      <c r="F291" s="3">
        <v>24</v>
      </c>
      <c r="G291" s="3">
        <v>0</v>
      </c>
      <c r="H291" s="3">
        <v>24</v>
      </c>
      <c r="I291" s="9">
        <f>(C291/SUM(C291,F291))*SUM(D291,G291)</f>
        <v>0</v>
      </c>
      <c r="J291" s="9">
        <f>(C291/SUM(C291,F291))*SUM(E291,H291)</f>
        <v>1407</v>
      </c>
      <c r="K291" s="9">
        <f>(F291/SUM(C291,F291))*SUM(D291,G291)</f>
        <v>0</v>
      </c>
      <c r="L291" s="9">
        <f>(F291/SUM(C291,F291))*SUM(E291,H291)</f>
        <v>24</v>
      </c>
      <c r="M291" s="9">
        <f>G291-K291</f>
        <v>0</v>
      </c>
      <c r="N291" s="10" t="e">
        <f>100*(M291/K291)</f>
        <v>#DIV/0!</v>
      </c>
      <c r="O291" s="4" t="str">
        <f>IF(AND(I291&gt;=5,J291&gt;=5,K291&gt;=5,L291&gt;=5),"eligible for chi-square test","not eligible for chi-square test")</f>
        <v>not eligible for chi-square test</v>
      </c>
      <c r="S291" s="6" t="str">
        <f>IF(O291="not eligible for chi-square test","not eligible for chi-square testing",IF(Q291&gt;=0.01,"test results not statistically significant",IF(M291&lt;=0,"test results statistically significant, minority NOT overrepresented in arrests",IF(M291&gt;0,"test results statistically significant, minority overrepresented in arrests"))))</f>
        <v>not eligible for chi-square testing</v>
      </c>
    </row>
    <row r="292" spans="1:19" x14ac:dyDescent="0.2">
      <c r="A292" s="6" t="s">
        <v>331</v>
      </c>
      <c r="B292" s="7" t="s">
        <v>332</v>
      </c>
      <c r="C292" s="8">
        <v>288</v>
      </c>
      <c r="D292" s="3">
        <v>1</v>
      </c>
      <c r="E292" s="3">
        <v>287</v>
      </c>
      <c r="F292" s="3">
        <v>4</v>
      </c>
      <c r="G292" s="3">
        <v>0</v>
      </c>
      <c r="H292" s="3">
        <v>4</v>
      </c>
      <c r="I292" s="9">
        <f>(C292/SUM(C292,F292))*SUM(D292,G292)</f>
        <v>0.98630136986301364</v>
      </c>
      <c r="J292" s="9">
        <f>(C292/SUM(C292,F292))*SUM(E292,H292)</f>
        <v>287.01369863013696</v>
      </c>
      <c r="K292" s="9">
        <f>(F292/SUM(C292,F292))*SUM(D292,G292)</f>
        <v>1.3698630136986301E-2</v>
      </c>
      <c r="L292" s="9">
        <f>(F292/SUM(C292,F292))*SUM(E292,H292)</f>
        <v>3.9863013698630136</v>
      </c>
      <c r="M292" s="9">
        <f>G292-K292</f>
        <v>-1.3698630136986301E-2</v>
      </c>
      <c r="N292" s="10">
        <f>100*(M292/K292)</f>
        <v>-100</v>
      </c>
      <c r="O292" s="4" t="str">
        <f>IF(AND(I292&gt;=5,J292&gt;=5,K292&gt;=5,L292&gt;=5),"eligible for chi-square test","not eligible for chi-square test")</f>
        <v>not eligible for chi-square test</v>
      </c>
      <c r="S292" s="6" t="str">
        <f>IF(O292="not eligible for chi-square test","not eligible for chi-square testing",IF(Q292&gt;=0.01,"test results not statistically significant",IF(M292&lt;=0,"test results statistically significant, minority NOT overrepresented in arrests",IF(M292&gt;0,"test results statistically significant, minority overrepresented in arrests"))))</f>
        <v>not eligible for chi-square testing</v>
      </c>
    </row>
    <row r="293" spans="1:19" x14ac:dyDescent="0.2">
      <c r="A293" s="6" t="s">
        <v>417</v>
      </c>
      <c r="B293" s="7" t="s">
        <v>418</v>
      </c>
      <c r="C293" s="8">
        <v>7443</v>
      </c>
      <c r="D293" s="3">
        <v>0</v>
      </c>
      <c r="E293" s="3">
        <v>7443</v>
      </c>
      <c r="F293" s="3">
        <v>84</v>
      </c>
      <c r="G293" s="3">
        <v>0</v>
      </c>
      <c r="H293" s="3">
        <v>84</v>
      </c>
      <c r="I293" s="9">
        <f>(C293/SUM(C293,F293))*SUM(D293,G293)</f>
        <v>0</v>
      </c>
      <c r="J293" s="9">
        <f>(C293/SUM(C293,F293))*SUM(E293,H293)</f>
        <v>7443</v>
      </c>
      <c r="K293" s="9">
        <f>(F293/SUM(C293,F293))*SUM(D293,G293)</f>
        <v>0</v>
      </c>
      <c r="L293" s="9">
        <f>(F293/SUM(C293,F293))*SUM(E293,H293)</f>
        <v>84</v>
      </c>
      <c r="M293" s="9">
        <f>G293-K293</f>
        <v>0</v>
      </c>
      <c r="N293" s="10" t="e">
        <f>100*(M293/K293)</f>
        <v>#DIV/0!</v>
      </c>
      <c r="O293" s="4" t="str">
        <f>IF(AND(I293&gt;=5,J293&gt;=5,K293&gt;=5,L293&gt;=5),"eligible for chi-square test","not eligible for chi-square test")</f>
        <v>not eligible for chi-square test</v>
      </c>
      <c r="S293" s="6" t="str">
        <f>IF(O293="not eligible for chi-square test","not eligible for chi-square testing",IF(Q293&gt;=0.01,"test results not statistically significant",IF(M293&lt;=0,"test results statistically significant, minority NOT overrepresented in arrests",IF(M293&gt;0,"test results statistically significant, minority overrepresented in arrests"))))</f>
        <v>not eligible for chi-square testing</v>
      </c>
    </row>
    <row r="294" spans="1:19" x14ac:dyDescent="0.2">
      <c r="A294" s="6" t="s">
        <v>587</v>
      </c>
      <c r="B294" s="7" t="s">
        <v>588</v>
      </c>
      <c r="C294" s="8">
        <v>21</v>
      </c>
      <c r="D294" s="3">
        <v>1</v>
      </c>
      <c r="E294" s="3">
        <v>20</v>
      </c>
      <c r="F294" s="3">
        <v>11</v>
      </c>
      <c r="G294" s="3">
        <v>0</v>
      </c>
      <c r="H294" s="3">
        <v>11</v>
      </c>
      <c r="I294" s="9">
        <f>(C294/SUM(C294,F294))*SUM(D294,G294)</f>
        <v>0.65625</v>
      </c>
      <c r="J294" s="9">
        <f>(C294/SUM(C294,F294))*SUM(E294,H294)</f>
        <v>20.34375</v>
      </c>
      <c r="K294" s="9">
        <f>(F294/SUM(C294,F294))*SUM(D294,G294)</f>
        <v>0.34375</v>
      </c>
      <c r="L294" s="9">
        <f>(F294/SUM(C294,F294))*SUM(E294,H294)</f>
        <v>10.65625</v>
      </c>
      <c r="M294" s="9">
        <f>G294-K294</f>
        <v>-0.34375</v>
      </c>
      <c r="N294" s="10">
        <f>100*(M294/K294)</f>
        <v>-100</v>
      </c>
      <c r="O294" s="4" t="str">
        <f>IF(AND(I294&gt;=5,J294&gt;=5,K294&gt;=5,L294&gt;=5),"eligible for chi-square test","not eligible for chi-square test")</f>
        <v>not eligible for chi-square test</v>
      </c>
      <c r="S294" s="6" t="str">
        <f>IF(O294="not eligible for chi-square test","not eligible for chi-square testing",IF(Q294&gt;=0.01,"test results not statistically significant",IF(M294&lt;=0,"test results statistically significant, minority NOT overrepresented in arrests",IF(M294&gt;0,"test results statistically significant, minority overrepresented in arrests"))))</f>
        <v>not eligible for chi-square testing</v>
      </c>
    </row>
    <row r="295" spans="1:19" x14ac:dyDescent="0.2">
      <c r="A295" s="6" t="s">
        <v>561</v>
      </c>
      <c r="B295" s="7" t="s">
        <v>562</v>
      </c>
      <c r="C295" s="8">
        <v>1068</v>
      </c>
      <c r="D295" s="3">
        <v>7</v>
      </c>
      <c r="E295" s="3">
        <v>1061</v>
      </c>
      <c r="F295" s="3">
        <v>7</v>
      </c>
      <c r="G295" s="3">
        <v>0</v>
      </c>
      <c r="H295" s="3">
        <v>7</v>
      </c>
      <c r="I295" s="9">
        <f>(C295/SUM(C295,F295))*SUM(D295,G295)</f>
        <v>6.9544186046511625</v>
      </c>
      <c r="J295" s="9">
        <f>(C295/SUM(C295,F295))*SUM(E295,H295)</f>
        <v>1061.0455813953488</v>
      </c>
      <c r="K295" s="9">
        <f>(F295/SUM(C295,F295))*SUM(D295,G295)</f>
        <v>4.5581395348837213E-2</v>
      </c>
      <c r="L295" s="9">
        <f>(F295/SUM(C295,F295))*SUM(E295,H295)</f>
        <v>6.9544186046511633</v>
      </c>
      <c r="M295" s="9">
        <f>G295-K295</f>
        <v>-4.5581395348837213E-2</v>
      </c>
      <c r="N295" s="10">
        <f>100*(M295/K295)</f>
        <v>-100</v>
      </c>
      <c r="O295" s="4" t="str">
        <f>IF(AND(I295&gt;=5,J295&gt;=5,K295&gt;=5,L295&gt;=5),"eligible for chi-square test","not eligible for chi-square test")</f>
        <v>not eligible for chi-square test</v>
      </c>
      <c r="S295" s="6" t="str">
        <f>IF(O295="not eligible for chi-square test","not eligible for chi-square testing",IF(Q295&gt;=0.01,"test results not statistically significant",IF(M295&lt;=0,"test results statistically significant, minority NOT overrepresented in arrests",IF(M295&gt;0,"test results statistically significant, minority overrepresented in arrests"))))</f>
        <v>not eligible for chi-square testing</v>
      </c>
    </row>
    <row r="296" spans="1:19" x14ac:dyDescent="0.2">
      <c r="A296" s="6" t="s">
        <v>369</v>
      </c>
      <c r="B296" s="7" t="s">
        <v>370</v>
      </c>
      <c r="C296" s="8">
        <v>578</v>
      </c>
      <c r="D296" s="3">
        <v>6</v>
      </c>
      <c r="E296" s="3">
        <v>572</v>
      </c>
      <c r="F296" s="3">
        <v>1</v>
      </c>
      <c r="G296" s="3">
        <v>0</v>
      </c>
      <c r="H296" s="3">
        <v>1</v>
      </c>
      <c r="I296" s="9">
        <f>(C296/SUM(C296,F296))*SUM(D296,G296)</f>
        <v>5.9896373056994818</v>
      </c>
      <c r="J296" s="9">
        <f>(C296/SUM(C296,F296))*SUM(E296,H296)</f>
        <v>572.01036269430051</v>
      </c>
      <c r="K296" s="9">
        <f>(F296/SUM(C296,F296))*SUM(D296,G296)</f>
        <v>1.0362694300518133E-2</v>
      </c>
      <c r="L296" s="9">
        <f>(F296/SUM(C296,F296))*SUM(E296,H296)</f>
        <v>0.98963730569948183</v>
      </c>
      <c r="M296" s="9">
        <f>G296-K296</f>
        <v>-1.0362694300518133E-2</v>
      </c>
      <c r="N296" s="10">
        <f>100*(M296/K296)</f>
        <v>-100</v>
      </c>
      <c r="O296" s="4" t="str">
        <f>IF(AND(I296&gt;=5,J296&gt;=5,K296&gt;=5,L296&gt;=5),"eligible for chi-square test","not eligible for chi-square test")</f>
        <v>not eligible for chi-square test</v>
      </c>
      <c r="S296" s="6" t="str">
        <f>IF(O296="not eligible for chi-square test","not eligible for chi-square testing",IF(Q296&gt;=0.01,"test results not statistically significant",IF(M296&lt;=0,"test results statistically significant, minority NOT overrepresented in arrests",IF(M296&gt;0,"test results statistically significant, minority overrepresented in arrests"))))</f>
        <v>not eligible for chi-square testing</v>
      </c>
    </row>
    <row r="297" spans="1:19" x14ac:dyDescent="0.2">
      <c r="A297" s="6" t="s">
        <v>195</v>
      </c>
      <c r="B297" s="7" t="s">
        <v>196</v>
      </c>
      <c r="C297" s="8">
        <v>772</v>
      </c>
      <c r="D297" s="3">
        <v>4</v>
      </c>
      <c r="E297" s="3">
        <v>768</v>
      </c>
      <c r="F297" s="3">
        <v>14</v>
      </c>
      <c r="G297" s="3">
        <v>0</v>
      </c>
      <c r="H297" s="3">
        <v>14</v>
      </c>
      <c r="I297" s="9">
        <f>(C297/SUM(C297,F297))*SUM(D297,G297)</f>
        <v>3.9287531806615776</v>
      </c>
      <c r="J297" s="9">
        <f>(C297/SUM(C297,F297))*SUM(E297,H297)</f>
        <v>768.0712468193384</v>
      </c>
      <c r="K297" s="9">
        <f>(F297/SUM(C297,F297))*SUM(D297,G297)</f>
        <v>7.124681933842239E-2</v>
      </c>
      <c r="L297" s="9">
        <f>(F297/SUM(C297,F297))*SUM(E297,H297)</f>
        <v>13.928753180661577</v>
      </c>
      <c r="M297" s="9">
        <f>G297-K297</f>
        <v>-7.124681933842239E-2</v>
      </c>
      <c r="N297" s="10">
        <f>100*(M297/K297)</f>
        <v>-100</v>
      </c>
      <c r="O297" s="4" t="str">
        <f>IF(AND(I297&gt;=5,J297&gt;=5,K297&gt;=5,L297&gt;=5),"eligible for chi-square test","not eligible for chi-square test")</f>
        <v>not eligible for chi-square test</v>
      </c>
      <c r="S297" s="6" t="str">
        <f>IF(O297="not eligible for chi-square test","not eligible for chi-square testing",IF(Q297&gt;=0.01,"test results not statistically significant",IF(M297&lt;=0,"test results statistically significant, minority NOT overrepresented in arrests",IF(M297&gt;0,"test results statistically significant, minority overrepresented in arrests"))))</f>
        <v>not eligible for chi-square testing</v>
      </c>
    </row>
    <row r="298" spans="1:19" x14ac:dyDescent="0.2">
      <c r="A298" s="6" t="s">
        <v>425</v>
      </c>
      <c r="B298" s="7" t="s">
        <v>426</v>
      </c>
      <c r="C298" s="8">
        <v>1187</v>
      </c>
      <c r="D298" s="3">
        <v>5</v>
      </c>
      <c r="E298" s="3">
        <v>1182</v>
      </c>
      <c r="F298" s="3">
        <v>6</v>
      </c>
      <c r="G298" s="3">
        <v>0</v>
      </c>
      <c r="H298" s="3">
        <v>6</v>
      </c>
      <c r="I298" s="9">
        <f>(C298/SUM(C298,F298))*SUM(D298,G298)</f>
        <v>4.9748533109807207</v>
      </c>
      <c r="J298" s="9">
        <f>(C298/SUM(C298,F298))*SUM(E298,H298)</f>
        <v>1182.0251466890193</v>
      </c>
      <c r="K298" s="9">
        <f>(F298/SUM(C298,F298))*SUM(D298,G298)</f>
        <v>2.5146689019279127E-2</v>
      </c>
      <c r="L298" s="9">
        <f>(F298/SUM(C298,F298))*SUM(E298,H298)</f>
        <v>5.9748533109807207</v>
      </c>
      <c r="M298" s="9">
        <f>G298-K298</f>
        <v>-2.5146689019279127E-2</v>
      </c>
      <c r="N298" s="10">
        <f>100*(M298/K298)</f>
        <v>-100</v>
      </c>
      <c r="O298" s="4" t="str">
        <f>IF(AND(I298&gt;=5,J298&gt;=5,K298&gt;=5,L298&gt;=5),"eligible for chi-square test","not eligible for chi-square test")</f>
        <v>not eligible for chi-square test</v>
      </c>
      <c r="S298" s="6" t="str">
        <f>IF(O298="not eligible for chi-square test","not eligible for chi-square testing",IF(Q298&gt;=0.01,"test results not statistically significant",IF(M298&lt;=0,"test results statistically significant, minority NOT overrepresented in arrests",IF(M298&gt;0,"test results statistically significant, minority overrepresented in arrests"))))</f>
        <v>not eligible for chi-square testing</v>
      </c>
    </row>
    <row r="299" spans="1:19" x14ac:dyDescent="0.2">
      <c r="A299" s="6" t="s">
        <v>565</v>
      </c>
      <c r="B299" s="7" t="s">
        <v>566</v>
      </c>
      <c r="C299" s="8">
        <v>338</v>
      </c>
      <c r="D299" s="3">
        <v>0</v>
      </c>
      <c r="E299" s="3">
        <v>338</v>
      </c>
      <c r="F299" s="3">
        <v>59</v>
      </c>
      <c r="G299" s="3">
        <v>0</v>
      </c>
      <c r="H299" s="3">
        <v>59</v>
      </c>
      <c r="I299" s="9">
        <f>(C299/SUM(C299,F299))*SUM(D299,G299)</f>
        <v>0</v>
      </c>
      <c r="J299" s="9">
        <f>(C299/SUM(C299,F299))*SUM(E299,H299)</f>
        <v>338</v>
      </c>
      <c r="K299" s="9">
        <f>(F299/SUM(C299,F299))*SUM(D299,G299)</f>
        <v>0</v>
      </c>
      <c r="L299" s="9">
        <f>(F299/SUM(C299,F299))*SUM(E299,H299)</f>
        <v>58.999999999999993</v>
      </c>
      <c r="M299" s="9">
        <f>G299-K299</f>
        <v>0</v>
      </c>
      <c r="N299" s="10" t="e">
        <f>100*(M299/K299)</f>
        <v>#DIV/0!</v>
      </c>
      <c r="O299" s="4" t="str">
        <f>IF(AND(I299&gt;=5,J299&gt;=5,K299&gt;=5,L299&gt;=5),"eligible for chi-square test","not eligible for chi-square test")</f>
        <v>not eligible for chi-square test</v>
      </c>
      <c r="S299" s="6" t="str">
        <f>IF(O299="not eligible for chi-square test","not eligible for chi-square testing",IF(Q299&gt;=0.01,"test results not statistically significant",IF(M299&lt;=0,"test results statistically significant, minority NOT overrepresented in arrests",IF(M299&gt;0,"test results statistically significant, minority overrepresented in arrests"))))</f>
        <v>not eligible for chi-square testing</v>
      </c>
    </row>
    <row r="300" spans="1:19" x14ac:dyDescent="0.2">
      <c r="A300" s="6" t="s">
        <v>563</v>
      </c>
      <c r="B300" s="7" t="s">
        <v>564</v>
      </c>
      <c r="C300" s="8">
        <v>2666</v>
      </c>
      <c r="D300" s="3">
        <v>14</v>
      </c>
      <c r="E300" s="3">
        <v>2652</v>
      </c>
      <c r="F300" s="3">
        <v>143</v>
      </c>
      <c r="G300" s="3">
        <v>1</v>
      </c>
      <c r="H300" s="3">
        <v>142</v>
      </c>
      <c r="I300" s="9">
        <f>(C300/SUM(C300,F300))*SUM(D300,G300)</f>
        <v>14.236383054467783</v>
      </c>
      <c r="J300" s="9">
        <f>(C300/SUM(C300,F300))*SUM(E300,H300)</f>
        <v>2651.7636169455322</v>
      </c>
      <c r="K300" s="9">
        <f>(F300/SUM(C300,F300))*SUM(D300,G300)</f>
        <v>0.76361694553221793</v>
      </c>
      <c r="L300" s="9">
        <f>(F300/SUM(C300,F300))*SUM(E300,H300)</f>
        <v>142.23638305446778</v>
      </c>
      <c r="M300" s="9">
        <f>G300-K300</f>
        <v>0.23638305446778207</v>
      </c>
      <c r="N300" s="10">
        <f>100*(M300/K300)</f>
        <v>30.955710955710948</v>
      </c>
      <c r="O300" s="4" t="str">
        <f>IF(AND(I300&gt;=5,J300&gt;=5,K300&gt;=5,L300&gt;=5),"eligible for chi-square test","not eligible for chi-square test")</f>
        <v>not eligible for chi-square test</v>
      </c>
      <c r="S300" s="6" t="str">
        <f>IF(O300="not eligible for chi-square test","not eligible for chi-square testing",IF(Q300&gt;=0.01,"test results not statistically significant",IF(M300&lt;=0,"test results statistically significant, minority NOT overrepresented in arrests",IF(M300&gt;0,"test results statistically significant, minority overrepresented in arrests"))))</f>
        <v>not eligible for chi-square testing</v>
      </c>
    </row>
    <row r="301" spans="1:19" x14ac:dyDescent="0.2">
      <c r="A301" s="6" t="s">
        <v>581</v>
      </c>
      <c r="B301" s="7" t="s">
        <v>582</v>
      </c>
      <c r="C301" s="8">
        <v>6</v>
      </c>
      <c r="D301" s="3">
        <v>0</v>
      </c>
      <c r="E301" s="3">
        <v>6</v>
      </c>
      <c r="F301" s="3">
        <v>0</v>
      </c>
      <c r="G301" s="3">
        <v>0</v>
      </c>
      <c r="H301" s="3">
        <v>0</v>
      </c>
      <c r="I301" s="9">
        <f>(C301/SUM(C301,F301))*SUM(D301,G301)</f>
        <v>0</v>
      </c>
      <c r="J301" s="9">
        <f>(C301/SUM(C301,F301))*SUM(E301,H301)</f>
        <v>6</v>
      </c>
      <c r="K301" s="9">
        <f>(F301/SUM(C301,F301))*SUM(D301,G301)</f>
        <v>0</v>
      </c>
      <c r="L301" s="9">
        <f>(F301/SUM(C301,F301))*SUM(E301,H301)</f>
        <v>0</v>
      </c>
      <c r="M301" s="9">
        <f>G301-K301</f>
        <v>0</v>
      </c>
      <c r="N301" s="10" t="e">
        <f>100*(M301/K301)</f>
        <v>#DIV/0!</v>
      </c>
      <c r="O301" s="4" t="str">
        <f>IF(AND(I301&gt;=5,J301&gt;=5,K301&gt;=5,L301&gt;=5),"eligible for chi-square test","not eligible for chi-square test")</f>
        <v>not eligible for chi-square test</v>
      </c>
      <c r="S301" s="6" t="str">
        <f>IF(O301="not eligible for chi-square test","not eligible for chi-square testing",IF(Q301&gt;=0.01,"test results not statistically significant",IF(M301&lt;=0,"test results statistically significant, minority NOT overrepresented in arrests",IF(M301&gt;0,"test results statistically significant, minority overrepresented in arrests"))))</f>
        <v>not eligible for chi-square testing</v>
      </c>
    </row>
    <row r="302" spans="1:19" x14ac:dyDescent="0.2">
      <c r="A302" s="6" t="s">
        <v>579</v>
      </c>
      <c r="B302" s="7" t="s">
        <v>580</v>
      </c>
      <c r="C302" s="8">
        <v>3565</v>
      </c>
      <c r="D302" s="3">
        <v>90</v>
      </c>
      <c r="E302" s="3">
        <v>3475</v>
      </c>
      <c r="F302" s="3">
        <v>82</v>
      </c>
      <c r="G302" s="3">
        <v>1</v>
      </c>
      <c r="H302" s="3">
        <v>81</v>
      </c>
      <c r="I302" s="9">
        <f>(C302/SUM(C302,F302))*SUM(D302,G302)</f>
        <v>88.953934740882914</v>
      </c>
      <c r="J302" s="9">
        <f>(C302/SUM(C302,F302))*SUM(E302,H302)</f>
        <v>3476.0460652591169</v>
      </c>
      <c r="K302" s="9">
        <f>(F302/SUM(C302,F302))*SUM(D302,G302)</f>
        <v>2.0460652591170825</v>
      </c>
      <c r="L302" s="9">
        <f>(F302/SUM(C302,F302))*SUM(E302,H302)</f>
        <v>79.953934740882914</v>
      </c>
      <c r="M302" s="9">
        <f>G302-K302</f>
        <v>-1.0460652591170825</v>
      </c>
      <c r="N302" s="10">
        <f>100*(M302/K302)</f>
        <v>-51.125703564727957</v>
      </c>
      <c r="O302" s="4" t="str">
        <f>IF(AND(I302&gt;=5,J302&gt;=5,K302&gt;=5,L302&gt;=5),"eligible for chi-square test","not eligible for chi-square test")</f>
        <v>not eligible for chi-square test</v>
      </c>
      <c r="S302" s="6" t="str">
        <f>IF(O302="not eligible for chi-square test","not eligible for chi-square testing",IF(Q302&gt;=0.01,"test results not statistically significant",IF(M302&lt;=0,"test results statistically significant, minority NOT overrepresented in arrests",IF(M302&gt;0,"test results statistically significant, minority overrepresented in arrests"))))</f>
        <v>not eligible for chi-square testing</v>
      </c>
    </row>
    <row r="303" spans="1:19" x14ac:dyDescent="0.2">
      <c r="A303" s="6" t="s">
        <v>183</v>
      </c>
      <c r="B303" s="7" t="s">
        <v>184</v>
      </c>
      <c r="C303" s="8">
        <v>384</v>
      </c>
      <c r="D303" s="3">
        <v>5</v>
      </c>
      <c r="E303" s="3">
        <v>379</v>
      </c>
      <c r="F303" s="3">
        <v>4</v>
      </c>
      <c r="G303" s="3">
        <v>0</v>
      </c>
      <c r="H303" s="3">
        <v>4</v>
      </c>
      <c r="I303" s="9">
        <f>(C303/SUM(C303,F303))*SUM(D303,G303)</f>
        <v>4.9484536082474229</v>
      </c>
      <c r="J303" s="9">
        <f>(C303/SUM(C303,F303))*SUM(E303,H303)</f>
        <v>379.05154639175259</v>
      </c>
      <c r="K303" s="9">
        <f>(F303/SUM(C303,F303))*SUM(D303,G303)</f>
        <v>5.1546391752577317E-2</v>
      </c>
      <c r="L303" s="9">
        <f>(F303/SUM(C303,F303))*SUM(E303,H303)</f>
        <v>3.9484536082474224</v>
      </c>
      <c r="M303" s="9">
        <f>G303-K303</f>
        <v>-5.1546391752577317E-2</v>
      </c>
      <c r="N303" s="10">
        <f>100*(M303/K303)</f>
        <v>-100</v>
      </c>
      <c r="O303" s="4" t="str">
        <f>IF(AND(I303&gt;=5,J303&gt;=5,K303&gt;=5,L303&gt;=5),"eligible for chi-square test","not eligible for chi-square test")</f>
        <v>not eligible for chi-square test</v>
      </c>
      <c r="S303" s="6" t="str">
        <f>IF(O303="not eligible for chi-square test","not eligible for chi-square testing",IF(Q303&gt;=0.01,"test results not statistically significant",IF(M303&lt;=0,"test results statistically significant, minority NOT overrepresented in arrests",IF(M303&gt;0,"test results statistically significant, minority overrepresented in arrests"))))</f>
        <v>not eligible for chi-square testing</v>
      </c>
    </row>
    <row r="304" spans="1:19" x14ac:dyDescent="0.2">
      <c r="A304" s="6" t="s">
        <v>253</v>
      </c>
      <c r="B304" s="7" t="s">
        <v>254</v>
      </c>
      <c r="C304" s="8">
        <v>301</v>
      </c>
      <c r="D304" s="3">
        <v>0</v>
      </c>
      <c r="E304" s="3">
        <v>301</v>
      </c>
      <c r="F304" s="3">
        <v>2</v>
      </c>
      <c r="G304" s="3">
        <v>0</v>
      </c>
      <c r="H304" s="3">
        <v>2</v>
      </c>
      <c r="I304" s="9">
        <f>(C304/SUM(C304,F304))*SUM(D304,G304)</f>
        <v>0</v>
      </c>
      <c r="J304" s="9">
        <f>(C304/SUM(C304,F304))*SUM(E304,H304)</f>
        <v>301</v>
      </c>
      <c r="K304" s="9">
        <f>(F304/SUM(C304,F304))*SUM(D304,G304)</f>
        <v>0</v>
      </c>
      <c r="L304" s="9">
        <f>(F304/SUM(C304,F304))*SUM(E304,H304)</f>
        <v>2</v>
      </c>
      <c r="M304" s="9">
        <f>G304-K304</f>
        <v>0</v>
      </c>
      <c r="N304" s="10" t="e">
        <f>100*(M304/K304)</f>
        <v>#DIV/0!</v>
      </c>
      <c r="O304" s="4" t="str">
        <f>IF(AND(I304&gt;=5,J304&gt;=5,K304&gt;=5,L304&gt;=5),"eligible for chi-square test","not eligible for chi-square test")</f>
        <v>not eligible for chi-square test</v>
      </c>
      <c r="S304" s="6" t="str">
        <f>IF(O304="not eligible for chi-square test","not eligible for chi-square testing",IF(Q304&gt;=0.01,"test results not statistically significant",IF(M304&lt;=0,"test results statistically significant, minority NOT overrepresented in arrests",IF(M304&gt;0,"test results statistically significant, minority overrepresented in arrests"))))</f>
        <v>not eligible for chi-square testing</v>
      </c>
    </row>
    <row r="305" spans="1:19" x14ac:dyDescent="0.2">
      <c r="A305" s="6" t="s">
        <v>429</v>
      </c>
      <c r="B305" s="7" t="s">
        <v>430</v>
      </c>
      <c r="C305" s="8">
        <v>827</v>
      </c>
      <c r="D305" s="3">
        <v>11</v>
      </c>
      <c r="E305" s="3">
        <v>816</v>
      </c>
      <c r="F305" s="3">
        <v>4</v>
      </c>
      <c r="G305" s="3">
        <v>0</v>
      </c>
      <c r="H305" s="3">
        <v>4</v>
      </c>
      <c r="I305" s="9">
        <f>(C305/SUM(C305,F305))*SUM(D305,G305)</f>
        <v>10.94705174488568</v>
      </c>
      <c r="J305" s="9">
        <f>(C305/SUM(C305,F305))*SUM(E305,H305)</f>
        <v>816.0529482551143</v>
      </c>
      <c r="K305" s="9">
        <f>(F305/SUM(C305,F305))*SUM(D305,G305)</f>
        <v>5.2948255114320095E-2</v>
      </c>
      <c r="L305" s="9">
        <f>(F305/SUM(C305,F305))*SUM(E305,H305)</f>
        <v>3.9470517448856799</v>
      </c>
      <c r="M305" s="9">
        <f>G305-K305</f>
        <v>-5.2948255114320095E-2</v>
      </c>
      <c r="N305" s="10">
        <f>100*(M305/K305)</f>
        <v>-100</v>
      </c>
      <c r="O305" s="4" t="str">
        <f>IF(AND(I305&gt;=5,J305&gt;=5,K305&gt;=5,L305&gt;=5),"eligible for chi-square test","not eligible for chi-square test")</f>
        <v>not eligible for chi-square test</v>
      </c>
      <c r="S305" s="6" t="str">
        <f>IF(O305="not eligible for chi-square test","not eligible for chi-square testing",IF(Q305&gt;=0.01,"test results not statistically significant",IF(M305&lt;=0,"test results statistically significant, minority NOT overrepresented in arrests",IF(M305&gt;0,"test results statistically significant, minority overrepresented in arrests"))))</f>
        <v>not eligible for chi-square testing</v>
      </c>
    </row>
    <row r="306" spans="1:19" x14ac:dyDescent="0.2">
      <c r="A306" s="6" t="s">
        <v>435</v>
      </c>
      <c r="B306" s="7" t="s">
        <v>436</v>
      </c>
      <c r="C306" s="8">
        <v>436</v>
      </c>
      <c r="D306" s="3">
        <v>4</v>
      </c>
      <c r="E306" s="3">
        <v>432</v>
      </c>
      <c r="F306" s="3">
        <v>3</v>
      </c>
      <c r="G306" s="3">
        <v>0</v>
      </c>
      <c r="H306" s="3">
        <v>3</v>
      </c>
      <c r="I306" s="9">
        <f>(C306/SUM(C306,F306))*SUM(D306,G306)</f>
        <v>3.9726651480637813</v>
      </c>
      <c r="J306" s="9">
        <f>(C306/SUM(C306,F306))*SUM(E306,H306)</f>
        <v>432.02733485193625</v>
      </c>
      <c r="K306" s="9">
        <f>(F306/SUM(C306,F306))*SUM(D306,G306)</f>
        <v>2.7334851936218679E-2</v>
      </c>
      <c r="L306" s="9">
        <f>(F306/SUM(C306,F306))*SUM(E306,H306)</f>
        <v>2.9726651480637813</v>
      </c>
      <c r="M306" s="9">
        <f>G306-K306</f>
        <v>-2.7334851936218679E-2</v>
      </c>
      <c r="N306" s="10">
        <f>100*(M306/K306)</f>
        <v>-100</v>
      </c>
      <c r="O306" s="4" t="str">
        <f>IF(AND(I306&gt;=5,J306&gt;=5,K306&gt;=5,L306&gt;=5),"eligible for chi-square test","not eligible for chi-square test")</f>
        <v>not eligible for chi-square test</v>
      </c>
      <c r="S306" s="6" t="str">
        <f>IF(O306="not eligible for chi-square test","not eligible for chi-square testing",IF(Q306&gt;=0.01,"test results not statistically significant",IF(M306&lt;=0,"test results statistically significant, minority NOT overrepresented in arrests",IF(M306&gt;0,"test results statistically significant, minority overrepresented in arrests"))))</f>
        <v>not eligible for chi-square testing</v>
      </c>
    </row>
    <row r="307" spans="1:19" x14ac:dyDescent="0.2">
      <c r="A307" s="6" t="s">
        <v>37</v>
      </c>
      <c r="B307" s="7" t="s">
        <v>38</v>
      </c>
      <c r="C307" s="8">
        <v>39</v>
      </c>
      <c r="D307" s="3">
        <v>0</v>
      </c>
      <c r="E307" s="3">
        <v>39</v>
      </c>
      <c r="F307" s="3">
        <v>2</v>
      </c>
      <c r="G307" s="3">
        <v>0</v>
      </c>
      <c r="H307" s="3">
        <v>2</v>
      </c>
      <c r="I307" s="9">
        <f>(C307/SUM(C307,F307))*SUM(D307,G307)</f>
        <v>0</v>
      </c>
      <c r="J307" s="9">
        <f>(C307/SUM(C307,F307))*SUM(E307,H307)</f>
        <v>39</v>
      </c>
      <c r="K307" s="9">
        <f>(F307/SUM(C307,F307))*SUM(D307,G307)</f>
        <v>0</v>
      </c>
      <c r="L307" s="9">
        <f>(F307/SUM(C307,F307))*SUM(E307,H307)</f>
        <v>2</v>
      </c>
      <c r="M307" s="9">
        <f>G307-K307</f>
        <v>0</v>
      </c>
      <c r="N307" s="10" t="e">
        <f>100*(M307/K307)</f>
        <v>#DIV/0!</v>
      </c>
      <c r="O307" s="4" t="str">
        <f>IF(AND(I307&gt;=5,J307&gt;=5,K307&gt;=5,L307&gt;=5),"eligible for chi-square test","not eligible for chi-square test")</f>
        <v>not eligible for chi-square test</v>
      </c>
      <c r="S307" s="6" t="str">
        <f>IF(O307="not eligible for chi-square test","not eligible for chi-square testing",IF(Q307&gt;=0.01,"test results not statistically significant",IF(M307&lt;=0,"test results statistically significant, minority NOT overrepresented in arrests",IF(M307&gt;0,"test results statistically significant, minority overrepresented in arrests"))))</f>
        <v>not eligible for chi-square testing</v>
      </c>
    </row>
    <row r="308" spans="1:19" x14ac:dyDescent="0.2">
      <c r="A308" s="6" t="s">
        <v>375</v>
      </c>
      <c r="B308" s="7" t="s">
        <v>376</v>
      </c>
      <c r="C308" s="8">
        <v>629</v>
      </c>
      <c r="D308" s="3">
        <v>4</v>
      </c>
      <c r="E308" s="3">
        <v>625</v>
      </c>
      <c r="F308" s="3">
        <v>4</v>
      </c>
      <c r="G308" s="3">
        <v>0</v>
      </c>
      <c r="H308" s="3">
        <v>4</v>
      </c>
      <c r="I308" s="9">
        <f>(C308/SUM(C308,F308))*SUM(D308,G308)</f>
        <v>3.9747235387045814</v>
      </c>
      <c r="J308" s="9">
        <f>(C308/SUM(C308,F308))*SUM(E308,H308)</f>
        <v>625.02527646129545</v>
      </c>
      <c r="K308" s="9">
        <f>(F308/SUM(C308,F308))*SUM(D308,G308)</f>
        <v>2.5276461295418641E-2</v>
      </c>
      <c r="L308" s="9">
        <f>(F308/SUM(C308,F308))*SUM(E308,H308)</f>
        <v>3.9747235387045814</v>
      </c>
      <c r="M308" s="9">
        <f>G308-K308</f>
        <v>-2.5276461295418641E-2</v>
      </c>
      <c r="N308" s="10">
        <f>100*(M308/K308)</f>
        <v>-100</v>
      </c>
      <c r="O308" s="4" t="str">
        <f>IF(AND(I308&gt;=5,J308&gt;=5,K308&gt;=5,L308&gt;=5),"eligible for chi-square test","not eligible for chi-square test")</f>
        <v>not eligible for chi-square test</v>
      </c>
      <c r="S308" s="6" t="str">
        <f>IF(O308="not eligible for chi-square test","not eligible for chi-square testing",IF(Q308&gt;=0.01,"test results not statistically significant",IF(M308&lt;=0,"test results statistically significant, minority NOT overrepresented in arrests",IF(M308&gt;0,"test results statistically significant, minority overrepresented in arrests"))))</f>
        <v>not eligible for chi-square testing</v>
      </c>
    </row>
    <row r="309" spans="1:19" x14ac:dyDescent="0.2">
      <c r="A309" s="6" t="s">
        <v>439</v>
      </c>
      <c r="B309" s="7" t="s">
        <v>440</v>
      </c>
      <c r="C309" s="8">
        <v>1644</v>
      </c>
      <c r="D309" s="3">
        <v>0</v>
      </c>
      <c r="E309" s="3">
        <v>1644</v>
      </c>
      <c r="F309" s="3">
        <v>18</v>
      </c>
      <c r="G309" s="3">
        <v>0</v>
      </c>
      <c r="H309" s="3">
        <v>18</v>
      </c>
      <c r="I309" s="9">
        <f>(C309/SUM(C309,F309))*SUM(D309,G309)</f>
        <v>0</v>
      </c>
      <c r="J309" s="9">
        <f>(C309/SUM(C309,F309))*SUM(E309,H309)</f>
        <v>1644</v>
      </c>
      <c r="K309" s="9">
        <f>(F309/SUM(C309,F309))*SUM(D309,G309)</f>
        <v>0</v>
      </c>
      <c r="L309" s="9">
        <f>(F309/SUM(C309,F309))*SUM(E309,H309)</f>
        <v>18</v>
      </c>
      <c r="M309" s="9">
        <f>G309-K309</f>
        <v>0</v>
      </c>
      <c r="N309" s="10" t="e">
        <f>100*(M309/K309)</f>
        <v>#DIV/0!</v>
      </c>
      <c r="O309" s="4" t="str">
        <f>IF(AND(I309&gt;=5,J309&gt;=5,K309&gt;=5,L309&gt;=5),"eligible for chi-square test","not eligible for chi-square test")</f>
        <v>not eligible for chi-square test</v>
      </c>
      <c r="S309" s="6" t="str">
        <f>IF(O309="not eligible for chi-square test","not eligible for chi-square testing",IF(Q309&gt;=0.01,"test results not statistically significant",IF(M309&lt;=0,"test results statistically significant, minority NOT overrepresented in arrests",IF(M309&gt;0,"test results statistically significant, minority overrepresented in arrests"))))</f>
        <v>not eligible for chi-square testing</v>
      </c>
    </row>
    <row r="310" spans="1:19" x14ac:dyDescent="0.2">
      <c r="A310" s="6" t="s">
        <v>441</v>
      </c>
      <c r="B310" s="7" t="s">
        <v>442</v>
      </c>
      <c r="C310" s="8">
        <v>1472</v>
      </c>
      <c r="D310" s="3">
        <v>0</v>
      </c>
      <c r="E310" s="3">
        <v>1472</v>
      </c>
      <c r="F310" s="3">
        <v>4</v>
      </c>
      <c r="G310" s="3">
        <v>0</v>
      </c>
      <c r="H310" s="3">
        <v>4</v>
      </c>
      <c r="I310" s="9">
        <f>(C310/SUM(C310,F310))*SUM(D310,G310)</f>
        <v>0</v>
      </c>
      <c r="J310" s="9">
        <f>(C310/SUM(C310,F310))*SUM(E310,H310)</f>
        <v>1472</v>
      </c>
      <c r="K310" s="9">
        <f>(F310/SUM(C310,F310))*SUM(D310,G310)</f>
        <v>0</v>
      </c>
      <c r="L310" s="9">
        <f>(F310/SUM(C310,F310))*SUM(E310,H310)</f>
        <v>4</v>
      </c>
      <c r="M310" s="9">
        <f>G310-K310</f>
        <v>0</v>
      </c>
      <c r="N310" s="10" t="e">
        <f>100*(M310/K310)</f>
        <v>#DIV/0!</v>
      </c>
      <c r="O310" s="4" t="str">
        <f>IF(AND(I310&gt;=5,J310&gt;=5,K310&gt;=5,L310&gt;=5),"eligible for chi-square test","not eligible for chi-square test")</f>
        <v>not eligible for chi-square test</v>
      </c>
      <c r="S310" s="6" t="str">
        <f>IF(O310="not eligible for chi-square test","not eligible for chi-square testing",IF(Q310&gt;=0.01,"test results not statistically significant",IF(M310&lt;=0,"test results statistically significant, minority NOT overrepresented in arrests",IF(M310&gt;0,"test results statistically significant, minority overrepresented in arrests"))))</f>
        <v>not eligible for chi-square testing</v>
      </c>
    </row>
    <row r="311" spans="1:19" x14ac:dyDescent="0.2">
      <c r="A311" s="6" t="s">
        <v>445</v>
      </c>
      <c r="B311" s="7" t="s">
        <v>446</v>
      </c>
      <c r="C311" s="8">
        <v>4402</v>
      </c>
      <c r="D311" s="3">
        <v>61</v>
      </c>
      <c r="E311" s="3">
        <v>4341</v>
      </c>
      <c r="F311" s="3">
        <v>150</v>
      </c>
      <c r="G311" s="3">
        <v>1</v>
      </c>
      <c r="H311" s="3">
        <v>149</v>
      </c>
      <c r="I311" s="9">
        <f>(C311/SUM(C311,F311))*SUM(D311,G311)</f>
        <v>59.956942003514939</v>
      </c>
      <c r="J311" s="9">
        <f>(C311/SUM(C311,F311))*SUM(E311,H311)</f>
        <v>4342.043057996485</v>
      </c>
      <c r="K311" s="9">
        <f>(F311/SUM(C311,F311))*SUM(D311,G311)</f>
        <v>2.0430579964850613</v>
      </c>
      <c r="L311" s="9">
        <f>(F311/SUM(C311,F311))*SUM(E311,H311)</f>
        <v>147.95694200351494</v>
      </c>
      <c r="M311" s="9">
        <f>G311-K311</f>
        <v>-1.0430579964850613</v>
      </c>
      <c r="N311" s="10">
        <f>100*(M311/K311)</f>
        <v>-51.053763440860209</v>
      </c>
      <c r="O311" s="4" t="str">
        <f>IF(AND(I311&gt;=5,J311&gt;=5,K311&gt;=5,L311&gt;=5),"eligible for chi-square test","not eligible for chi-square test")</f>
        <v>not eligible for chi-square test</v>
      </c>
      <c r="S311" s="6" t="str">
        <f>IF(O311="not eligible for chi-square test","not eligible for chi-square testing",IF(Q311&gt;=0.01,"test results not statistically significant",IF(M311&lt;=0,"test results statistically significant, minority NOT overrepresented in arrests",IF(M311&gt;0,"test results statistically significant, minority overrepresented in arrests"))))</f>
        <v>not eligible for chi-square testing</v>
      </c>
    </row>
    <row r="312" spans="1:19" x14ac:dyDescent="0.2">
      <c r="A312" s="23"/>
      <c r="B312" s="23"/>
      <c r="C312" s="24"/>
      <c r="D312" s="24"/>
      <c r="E312" s="24"/>
      <c r="F312" s="24"/>
      <c r="G312" s="24"/>
      <c r="H312" s="24"/>
      <c r="I312" s="25"/>
      <c r="J312" s="26"/>
      <c r="K312" s="26"/>
      <c r="L312" s="26"/>
      <c r="M312" s="26"/>
      <c r="N312" s="26"/>
      <c r="O312" s="23"/>
      <c r="P312" s="23"/>
      <c r="Q312" s="23"/>
      <c r="R312" s="23"/>
      <c r="S312" s="27"/>
    </row>
    <row r="313" spans="1:19" x14ac:dyDescent="0.2">
      <c r="A313" s="23"/>
      <c r="B313" s="23"/>
      <c r="C313" s="24"/>
      <c r="D313" s="24"/>
      <c r="E313" s="24"/>
      <c r="F313" s="24"/>
      <c r="G313" s="24"/>
      <c r="H313" s="24"/>
      <c r="I313" s="25"/>
      <c r="J313" s="26"/>
      <c r="K313" s="26"/>
      <c r="L313" s="26"/>
      <c r="M313" s="26"/>
      <c r="N313" s="26"/>
      <c r="O313" s="23"/>
      <c r="P313" s="23"/>
      <c r="Q313" s="23"/>
      <c r="R313" s="23"/>
      <c r="S313" s="27"/>
    </row>
    <row r="314" spans="1:19" x14ac:dyDescent="0.2">
      <c r="B314" s="7"/>
      <c r="C314" s="8"/>
      <c r="D314" s="3"/>
      <c r="E314" s="3"/>
      <c r="F314" s="3"/>
      <c r="G314" s="3"/>
      <c r="H314" s="3"/>
      <c r="O314" s="4"/>
    </row>
  </sheetData>
  <sortState xmlns:xlrd2="http://schemas.microsoft.com/office/spreadsheetml/2017/richdata2" ref="A12:S311">
    <sortCondition ref="A12:A31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2FE22-4093-4FAD-A191-503EBD461AE5}">
  <dimension ref="A1:S308"/>
  <sheetViews>
    <sheetView topLeftCell="A8" zoomScaleNormal="100" workbookViewId="0">
      <selection sqref="A1:XFD2"/>
    </sheetView>
  </sheetViews>
  <sheetFormatPr defaultRowHeight="12.75" x14ac:dyDescent="0.2"/>
  <cols>
    <col min="1" max="1" width="53.44140625" style="6" customWidth="1"/>
    <col min="2" max="2" width="13.6640625" style="6" customWidth="1"/>
    <col min="3" max="3" width="6.33203125" style="12" customWidth="1"/>
    <col min="4" max="4" width="9.44140625" style="12" bestFit="1" customWidth="1"/>
    <col min="5" max="5" width="7.44140625" style="12" customWidth="1"/>
    <col min="6" max="6" width="7.33203125" style="12" customWidth="1"/>
    <col min="7" max="7" width="8.33203125" style="12" customWidth="1"/>
    <col min="8" max="8" width="9.6640625" style="12" customWidth="1"/>
    <col min="9" max="9" width="9.5546875" style="9" customWidth="1"/>
    <col min="10" max="10" width="10.5546875" style="9" customWidth="1"/>
    <col min="11" max="12" width="8.109375" style="9" customWidth="1"/>
    <col min="13" max="13" width="9.109375" style="9" customWidth="1"/>
    <col min="14" max="14" width="24" style="10" customWidth="1"/>
    <col min="15" max="15" width="19.44140625" style="6" bestFit="1" customWidth="1"/>
    <col min="16" max="16" width="7.33203125" style="10" bestFit="1" customWidth="1"/>
    <col min="17" max="17" width="7.21875" style="11" bestFit="1" customWidth="1"/>
    <col min="18" max="18" width="5.5546875" style="6" bestFit="1" customWidth="1"/>
    <col min="19" max="19" width="21.44140625" style="6" bestFit="1" customWidth="1"/>
    <col min="20" max="16384" width="8.88671875" style="6"/>
  </cols>
  <sheetData>
    <row r="1" spans="1:19" s="18" customFormat="1" ht="39" customHeight="1" x14ac:dyDescent="0.2">
      <c r="A1" s="13" t="s">
        <v>627</v>
      </c>
      <c r="B1" s="13" t="s">
        <v>0</v>
      </c>
      <c r="C1" s="14" t="s">
        <v>628</v>
      </c>
      <c r="D1" s="14" t="s">
        <v>630</v>
      </c>
      <c r="E1" s="14" t="s">
        <v>631</v>
      </c>
      <c r="F1" s="14" t="s">
        <v>629</v>
      </c>
      <c r="G1" s="14" t="s">
        <v>632</v>
      </c>
      <c r="H1" s="14" t="s">
        <v>633</v>
      </c>
      <c r="I1" s="15" t="s">
        <v>634</v>
      </c>
      <c r="J1" s="16" t="s">
        <v>635</v>
      </c>
      <c r="K1" s="16" t="s">
        <v>636</v>
      </c>
      <c r="L1" s="16" t="s">
        <v>637</v>
      </c>
      <c r="M1" s="16" t="s">
        <v>638</v>
      </c>
      <c r="N1" s="16" t="s">
        <v>639</v>
      </c>
      <c r="O1" s="13" t="s">
        <v>1</v>
      </c>
      <c r="P1" s="13" t="s">
        <v>2</v>
      </c>
      <c r="Q1" s="13" t="s">
        <v>3</v>
      </c>
      <c r="R1" s="13" t="s">
        <v>4</v>
      </c>
      <c r="S1" s="17" t="s">
        <v>626</v>
      </c>
    </row>
    <row r="2" spans="1:19" ht="15.75" x14ac:dyDescent="0.25">
      <c r="A2" s="19" t="s">
        <v>640</v>
      </c>
      <c r="B2" s="3"/>
      <c r="C2" s="20"/>
      <c r="D2" s="3"/>
      <c r="I2" s="21"/>
      <c r="J2" s="21"/>
      <c r="K2" s="21"/>
      <c r="L2" s="21"/>
      <c r="M2" s="21"/>
      <c r="N2" s="4"/>
      <c r="O2" s="5"/>
      <c r="P2" s="5"/>
      <c r="Q2" s="4"/>
      <c r="R2" s="4"/>
    </row>
    <row r="3" spans="1:19" x14ac:dyDescent="0.2">
      <c r="A3" s="6" t="s">
        <v>419</v>
      </c>
      <c r="B3" s="7" t="s">
        <v>420</v>
      </c>
      <c r="C3" s="8">
        <v>1940</v>
      </c>
      <c r="D3" s="3">
        <v>12</v>
      </c>
      <c r="E3" s="3">
        <v>1928</v>
      </c>
      <c r="F3" s="3">
        <v>3</v>
      </c>
      <c r="G3" s="3">
        <v>0</v>
      </c>
      <c r="H3" s="3">
        <v>3</v>
      </c>
      <c r="I3" s="9">
        <f>(C3/SUM(C3,F3))*SUM(D3,G3)</f>
        <v>11.981471950591867</v>
      </c>
      <c r="J3" s="9">
        <f>(C3/SUM(C3,F3))*SUM(E3,H3)</f>
        <v>1928.0185280494081</v>
      </c>
      <c r="K3" s="9">
        <f>(F3/SUM(C3,F3))*SUM(D3,G3)</f>
        <v>1.8528049408131755E-2</v>
      </c>
      <c r="L3" s="9">
        <f>(F3/SUM(C3,F3))*SUM(E3,H3)</f>
        <v>2.9814719505918683</v>
      </c>
      <c r="M3" s="9">
        <f>G3-K3</f>
        <v>-1.8528049408131755E-2</v>
      </c>
      <c r="N3" s="10">
        <f>100*(M3/K3)</f>
        <v>-100</v>
      </c>
      <c r="O3" s="4" t="str">
        <f>IF(AND(I3&gt;=5,J3&gt;=5,K3&gt;=5,L3&gt;=5),"eligible for chi-square test","not eligible for chi-square test")</f>
        <v>not eligible for chi-square test</v>
      </c>
      <c r="S3" s="6" t="str">
        <f>IF(O3="not eligible for chi-square test","not eligible for chi-square testing",IF(Q3&gt;=0.01,"test results not statistically significant",IF(M3&lt;=0,"test results statistically significant, minority NOT overrepresented in arrests",IF(M3&gt;0,"test results statistically significant, minority overrepresented in arrests"))))</f>
        <v>not eligible for chi-square testing</v>
      </c>
    </row>
    <row r="4" spans="1:19" x14ac:dyDescent="0.2">
      <c r="A4" s="6" t="s">
        <v>5</v>
      </c>
      <c r="B4" s="7" t="s">
        <v>6</v>
      </c>
      <c r="C4" s="8">
        <v>393</v>
      </c>
      <c r="D4" s="3">
        <v>5</v>
      </c>
      <c r="E4" s="3">
        <v>388</v>
      </c>
      <c r="F4" s="3">
        <v>0</v>
      </c>
      <c r="G4" s="3">
        <v>0</v>
      </c>
      <c r="H4" s="3">
        <v>0</v>
      </c>
      <c r="I4" s="9">
        <f>(C4/SUM(C4,F4))*SUM(D4,G4)</f>
        <v>5</v>
      </c>
      <c r="J4" s="9">
        <f>(C4/SUM(C4,F4))*SUM(E4,H4)</f>
        <v>388</v>
      </c>
      <c r="K4" s="9">
        <f>(F4/SUM(C4,F4))*SUM(D4,G4)</f>
        <v>0</v>
      </c>
      <c r="L4" s="9">
        <f>(F4/SUM(C4,F4))*SUM(E4,H4)</f>
        <v>0</v>
      </c>
      <c r="M4" s="9">
        <f>G4-K4</f>
        <v>0</v>
      </c>
      <c r="N4" s="10" t="e">
        <f>100*(M4/K4)</f>
        <v>#DIV/0!</v>
      </c>
      <c r="O4" s="4" t="str">
        <f>IF(AND(I4&gt;=5,J4&gt;=5,K4&gt;=5,L4&gt;=5),"eligible for chi-square test","not eligible for chi-square test")</f>
        <v>not eligible for chi-square test</v>
      </c>
      <c r="S4" s="6" t="str">
        <f>IF(O4="not eligible for chi-square test","not eligible for chi-square testing",IF(Q4&gt;=0.01,"test results not statistically significant",IF(M4&lt;=0,"test results statistically significant, minority NOT overrepresented in arrests",IF(M4&gt;0,"test results statistically significant, minority overrepresented in arrests"))))</f>
        <v>not eligible for chi-square testing</v>
      </c>
    </row>
    <row r="5" spans="1:19" x14ac:dyDescent="0.2">
      <c r="A5" s="6" t="s">
        <v>19</v>
      </c>
      <c r="B5" s="7" t="s">
        <v>20</v>
      </c>
      <c r="C5" s="8">
        <v>4475</v>
      </c>
      <c r="D5" s="3">
        <v>3</v>
      </c>
      <c r="E5" s="3">
        <v>4472</v>
      </c>
      <c r="F5" s="3">
        <v>24</v>
      </c>
      <c r="G5" s="3">
        <v>0</v>
      </c>
      <c r="H5" s="3">
        <v>24</v>
      </c>
      <c r="I5" s="9">
        <f>(C5/SUM(C5,F5))*SUM(D5,G5)</f>
        <v>2.9839964436541453</v>
      </c>
      <c r="J5" s="9">
        <f>(C5/SUM(C5,F5))*SUM(E5,H5)</f>
        <v>4472.0160035563458</v>
      </c>
      <c r="K5" s="9">
        <f>(F5/SUM(C5,F5))*SUM(D5,G5)</f>
        <v>1.6003556345854635E-2</v>
      </c>
      <c r="L5" s="9">
        <f>(F5/SUM(C5,F5))*SUM(E5,H5)</f>
        <v>23.983996443654146</v>
      </c>
      <c r="M5" s="9">
        <f>G5-K5</f>
        <v>-1.6003556345854635E-2</v>
      </c>
      <c r="N5" s="10">
        <f>100*(M5/K5)</f>
        <v>-100</v>
      </c>
      <c r="O5" s="4" t="str">
        <f>IF(AND(I5&gt;=5,J5&gt;=5,K5&gt;=5,L5&gt;=5),"eligible for chi-square test","not eligible for chi-square test")</f>
        <v>not eligible for chi-square test</v>
      </c>
      <c r="S5" s="6" t="str">
        <f>IF(O5="not eligible for chi-square test","not eligible for chi-square testing",IF(Q5&gt;=0.01,"test results not statistically significant",IF(M5&lt;=0,"test results statistically significant, minority NOT overrepresented in arrests",IF(M5&gt;0,"test results statistically significant, minority overrepresented in arrests"))))</f>
        <v>not eligible for chi-square testing</v>
      </c>
    </row>
    <row r="6" spans="1:19" x14ac:dyDescent="0.2">
      <c r="A6" s="6" t="s">
        <v>13</v>
      </c>
      <c r="B6" s="7" t="s">
        <v>14</v>
      </c>
      <c r="C6" s="8">
        <v>8</v>
      </c>
      <c r="D6" s="3">
        <v>0</v>
      </c>
      <c r="E6" s="3">
        <v>8</v>
      </c>
      <c r="F6" s="3">
        <v>0</v>
      </c>
      <c r="G6" s="3">
        <v>0</v>
      </c>
      <c r="H6" s="3">
        <v>0</v>
      </c>
      <c r="I6" s="9">
        <f>(C6/SUM(C6,F6))*SUM(D6,G6)</f>
        <v>0</v>
      </c>
      <c r="J6" s="9">
        <f>(C6/SUM(C6,F6))*SUM(E6,H6)</f>
        <v>8</v>
      </c>
      <c r="K6" s="9">
        <f>(F6/SUM(C6,F6))*SUM(D6,G6)</f>
        <v>0</v>
      </c>
      <c r="L6" s="9">
        <f>(F6/SUM(C6,F6))*SUM(E6,H6)</f>
        <v>0</v>
      </c>
      <c r="M6" s="9">
        <f>G6-K6</f>
        <v>0</v>
      </c>
      <c r="N6" s="10" t="e">
        <f>100*(M6/K6)</f>
        <v>#DIV/0!</v>
      </c>
      <c r="O6" s="4" t="str">
        <f>IF(AND(I6&gt;=5,J6&gt;=5,K6&gt;=5,L6&gt;=5),"eligible for chi-square test","not eligible for chi-square test")</f>
        <v>not eligible for chi-square test</v>
      </c>
      <c r="S6" s="6" t="str">
        <f>IF(O6="not eligible for chi-square test","not eligible for chi-square testing",IF(Q6&gt;=0.01,"test results not statistically significant",IF(M6&lt;=0,"test results statistically significant, minority NOT overrepresented in arrests",IF(M6&gt;0,"test results statistically significant, minority overrepresented in arrests"))))</f>
        <v>not eligible for chi-square testing</v>
      </c>
    </row>
    <row r="7" spans="1:19" x14ac:dyDescent="0.2">
      <c r="A7" s="6" t="s">
        <v>451</v>
      </c>
      <c r="B7" s="7" t="s">
        <v>452</v>
      </c>
      <c r="C7" s="8">
        <v>5</v>
      </c>
      <c r="D7" s="3">
        <v>0</v>
      </c>
      <c r="E7" s="3">
        <v>5</v>
      </c>
      <c r="F7" s="3">
        <v>0</v>
      </c>
      <c r="G7" s="3">
        <v>0</v>
      </c>
      <c r="H7" s="3">
        <v>0</v>
      </c>
      <c r="I7" s="9">
        <f>(C7/SUM(C7,F7))*SUM(D7,G7)</f>
        <v>0</v>
      </c>
      <c r="J7" s="9">
        <f>(C7/SUM(C7,F7))*SUM(E7,H7)</f>
        <v>5</v>
      </c>
      <c r="K7" s="9">
        <f>(F7/SUM(C7,F7))*SUM(D7,G7)</f>
        <v>0</v>
      </c>
      <c r="L7" s="9">
        <f>(F7/SUM(C7,F7))*SUM(E7,H7)</f>
        <v>0</v>
      </c>
      <c r="M7" s="9">
        <f>G7-K7</f>
        <v>0</v>
      </c>
      <c r="N7" s="10" t="e">
        <f>100*(M7/K7)</f>
        <v>#DIV/0!</v>
      </c>
      <c r="O7" s="4" t="str">
        <f>IF(AND(I7&gt;=5,J7&gt;=5,K7&gt;=5,L7&gt;=5),"eligible for chi-square test","not eligible for chi-square test")</f>
        <v>not eligible for chi-square test</v>
      </c>
      <c r="S7" s="6" t="str">
        <f>IF(O7="not eligible for chi-square test","not eligible for chi-square testing",IF(Q7&gt;=0.01,"test results not statistically significant",IF(M7&lt;=0,"test results statistically significant, minority NOT overrepresented in arrests",IF(M7&gt;0,"test results statistically significant, minority overrepresented in arrests"))))</f>
        <v>not eligible for chi-square testing</v>
      </c>
    </row>
    <row r="8" spans="1:19" x14ac:dyDescent="0.2">
      <c r="A8" s="6" t="s">
        <v>449</v>
      </c>
      <c r="B8" s="7" t="s">
        <v>450</v>
      </c>
      <c r="C8" s="8">
        <v>3305</v>
      </c>
      <c r="D8" s="3">
        <v>4</v>
      </c>
      <c r="E8" s="3">
        <v>3301</v>
      </c>
      <c r="F8" s="3">
        <v>59</v>
      </c>
      <c r="G8" s="3">
        <v>0</v>
      </c>
      <c r="H8" s="3">
        <v>59</v>
      </c>
      <c r="I8" s="9">
        <f>(C8/SUM(C8,F8))*SUM(D8,G8)</f>
        <v>3.9298454221165278</v>
      </c>
      <c r="J8" s="9">
        <f>(C8/SUM(C8,F8))*SUM(E8,H8)</f>
        <v>3301.0701545778834</v>
      </c>
      <c r="K8" s="9">
        <f>(F8/SUM(C8,F8))*SUM(D8,G8)</f>
        <v>7.0154577883472055E-2</v>
      </c>
      <c r="L8" s="9">
        <f>(F8/SUM(C8,F8))*SUM(E8,H8)</f>
        <v>58.929845422116529</v>
      </c>
      <c r="M8" s="9">
        <f>G8-K8</f>
        <v>-7.0154577883472055E-2</v>
      </c>
      <c r="N8" s="10">
        <f>100*(M8/K8)</f>
        <v>-100</v>
      </c>
      <c r="O8" s="4" t="str">
        <f>IF(AND(I8&gt;=5,J8&gt;=5,K8&gt;=5,L8&gt;=5),"eligible for chi-square test","not eligible for chi-square test")</f>
        <v>not eligible for chi-square test</v>
      </c>
      <c r="S8" s="6" t="str">
        <f>IF(O8="not eligible for chi-square test","not eligible for chi-square testing",IF(Q8&gt;=0.01,"test results not statistically significant",IF(M8&lt;=0,"test results statistically significant, minority NOT overrepresented in arrests",IF(M8&gt;0,"test results statistically significant, minority overrepresented in arrests"))))</f>
        <v>not eligible for chi-square testing</v>
      </c>
    </row>
    <row r="9" spans="1:19" x14ac:dyDescent="0.2">
      <c r="A9" s="6" t="s">
        <v>21</v>
      </c>
      <c r="B9" s="7" t="s">
        <v>22</v>
      </c>
      <c r="C9" s="8">
        <v>934</v>
      </c>
      <c r="D9" s="3">
        <v>6</v>
      </c>
      <c r="E9" s="3">
        <v>928</v>
      </c>
      <c r="F9" s="3">
        <v>0</v>
      </c>
      <c r="G9" s="3">
        <v>0</v>
      </c>
      <c r="H9" s="3">
        <v>0</v>
      </c>
      <c r="I9" s="9">
        <f>(C9/SUM(C9,F9))*SUM(D9,G9)</f>
        <v>6</v>
      </c>
      <c r="J9" s="9">
        <f>(C9/SUM(C9,F9))*SUM(E9,H9)</f>
        <v>928</v>
      </c>
      <c r="K9" s="9">
        <f>(F9/SUM(C9,F9))*SUM(D9,G9)</f>
        <v>0</v>
      </c>
      <c r="L9" s="9">
        <f>(F9/SUM(C9,F9))*SUM(E9,H9)</f>
        <v>0</v>
      </c>
      <c r="M9" s="9">
        <f>G9-K9</f>
        <v>0</v>
      </c>
      <c r="N9" s="10" t="e">
        <f>100*(M9/K9)</f>
        <v>#DIV/0!</v>
      </c>
      <c r="O9" s="4" t="str">
        <f>IF(AND(I9&gt;=5,J9&gt;=5,K9&gt;=5,L9&gt;=5),"eligible for chi-square test","not eligible for chi-square test")</f>
        <v>not eligible for chi-square test</v>
      </c>
      <c r="S9" s="6" t="str">
        <f>IF(O9="not eligible for chi-square test","not eligible for chi-square testing",IF(Q9&gt;=0.01,"test results not statistically significant",IF(M9&lt;=0,"test results statistically significant, minority NOT overrepresented in arrests",IF(M9&gt;0,"test results statistically significant, minority overrepresented in arrests"))))</f>
        <v>not eligible for chi-square testing</v>
      </c>
    </row>
    <row r="10" spans="1:19" x14ac:dyDescent="0.2">
      <c r="A10" s="6" t="s">
        <v>63</v>
      </c>
      <c r="B10" s="7" t="s">
        <v>64</v>
      </c>
      <c r="C10" s="8">
        <v>528</v>
      </c>
      <c r="D10" s="3">
        <v>1</v>
      </c>
      <c r="E10" s="3">
        <v>527</v>
      </c>
      <c r="F10" s="3">
        <v>1</v>
      </c>
      <c r="G10" s="3">
        <v>0</v>
      </c>
      <c r="H10" s="3">
        <v>1</v>
      </c>
      <c r="I10" s="9">
        <f>(C10/SUM(C10,F10))*SUM(D10,G10)</f>
        <v>0.99810964083175802</v>
      </c>
      <c r="J10" s="9">
        <f>(C10/SUM(C10,F10))*SUM(E10,H10)</f>
        <v>527.00189035916821</v>
      </c>
      <c r="K10" s="9">
        <f>(F10/SUM(C10,F10))*SUM(D10,G10)</f>
        <v>1.890359168241966E-3</v>
      </c>
      <c r="L10" s="9">
        <f>(F10/SUM(C10,F10))*SUM(E10,H10)</f>
        <v>0.99810964083175802</v>
      </c>
      <c r="M10" s="9">
        <f>G10-K10</f>
        <v>-1.890359168241966E-3</v>
      </c>
      <c r="N10" s="10">
        <f>100*(M10/K10)</f>
        <v>-100</v>
      </c>
      <c r="O10" s="4" t="str">
        <f>IF(AND(I10&gt;=5,J10&gt;=5,K10&gt;=5,L10&gt;=5),"eligible for chi-square test","not eligible for chi-square test")</f>
        <v>not eligible for chi-square test</v>
      </c>
      <c r="S10" s="6" t="str">
        <f>IF(O10="not eligible for chi-square test","not eligible for chi-square testing",IF(Q10&gt;=0.01,"test results not statistically significant",IF(M10&lt;=0,"test results statistically significant, minority NOT overrepresented in arrests",IF(M10&gt;0,"test results statistically significant, minority overrepresented in arrests"))))</f>
        <v>not eligible for chi-square testing</v>
      </c>
    </row>
    <row r="11" spans="1:19" x14ac:dyDescent="0.2">
      <c r="A11" s="6" t="s">
        <v>23</v>
      </c>
      <c r="B11" s="7" t="s">
        <v>24</v>
      </c>
      <c r="C11" s="8">
        <v>2141</v>
      </c>
      <c r="D11" s="3">
        <v>15</v>
      </c>
      <c r="E11" s="3">
        <v>2126</v>
      </c>
      <c r="F11" s="3">
        <v>3</v>
      </c>
      <c r="G11" s="3">
        <v>0</v>
      </c>
      <c r="H11" s="3">
        <v>3</v>
      </c>
      <c r="I11" s="9">
        <f>(C11/SUM(C11,F11))*SUM(D11,G11)</f>
        <v>14.97901119402985</v>
      </c>
      <c r="J11" s="9">
        <f>(C11/SUM(C11,F11))*SUM(E11,H11)</f>
        <v>2126.0209888059703</v>
      </c>
      <c r="K11" s="9">
        <f>(F11/SUM(C11,F11))*SUM(D11,G11)</f>
        <v>2.0988805970149252E-2</v>
      </c>
      <c r="L11" s="9">
        <f>(F11/SUM(C11,F11))*SUM(E11,H11)</f>
        <v>2.9790111940298507</v>
      </c>
      <c r="M11" s="9">
        <f>G11-K11</f>
        <v>-2.0988805970149252E-2</v>
      </c>
      <c r="N11" s="10">
        <f>100*(M11/K11)</f>
        <v>-100</v>
      </c>
      <c r="O11" s="4" t="str">
        <f>IF(AND(I11&gt;=5,J11&gt;=5,K11&gt;=5,L11&gt;=5),"eligible for chi-square test","not eligible for chi-square test")</f>
        <v>not eligible for chi-square test</v>
      </c>
      <c r="S11" s="6" t="str">
        <f>IF(O11="not eligible for chi-square test","not eligible for chi-square testing",IF(Q11&gt;=0.01,"test results not statistically significant",IF(M11&lt;=0,"test results statistically significant, minority NOT overrepresented in arrests",IF(M11&gt;0,"test results statistically significant, minority overrepresented in arrests"))))</f>
        <v>not eligible for chi-square testing</v>
      </c>
    </row>
    <row r="12" spans="1:19" x14ac:dyDescent="0.2">
      <c r="A12" s="6" t="s">
        <v>25</v>
      </c>
      <c r="B12" s="7" t="s">
        <v>26</v>
      </c>
      <c r="C12" s="8">
        <v>3209</v>
      </c>
      <c r="D12" s="3">
        <v>15</v>
      </c>
      <c r="E12" s="3">
        <v>3194</v>
      </c>
      <c r="F12" s="3">
        <v>32</v>
      </c>
      <c r="G12" s="3">
        <v>0</v>
      </c>
      <c r="H12" s="3">
        <v>32</v>
      </c>
      <c r="I12" s="9">
        <f>(C12/SUM(C12,F12))*SUM(D12,G12)</f>
        <v>14.851897562480715</v>
      </c>
      <c r="J12" s="9">
        <f>(C12/SUM(C12,F12))*SUM(E12,H12)</f>
        <v>3194.1481024375194</v>
      </c>
      <c r="K12" s="9">
        <f>(F12/SUM(C12,F12))*SUM(D12,G12)</f>
        <v>0.14810243751928417</v>
      </c>
      <c r="L12" s="9">
        <f>(F12/SUM(C12,F12))*SUM(E12,H12)</f>
        <v>31.851897562480715</v>
      </c>
      <c r="M12" s="9">
        <f>G12-K12</f>
        <v>-0.14810243751928417</v>
      </c>
      <c r="N12" s="10">
        <f>100*(M12/K12)</f>
        <v>-100</v>
      </c>
      <c r="O12" s="4" t="str">
        <f>IF(AND(I12&gt;=5,J12&gt;=5,K12&gt;=5,L12&gt;=5),"eligible for chi-square test","not eligible for chi-square test")</f>
        <v>not eligible for chi-square test</v>
      </c>
      <c r="S12" s="6" t="str">
        <f>IF(O12="not eligible for chi-square test","not eligible for chi-square testing",IF(Q12&gt;=0.01,"test results not statistically significant",IF(M12&lt;=0,"test results statistically significant, minority NOT overrepresented in arrests",IF(M12&gt;0,"test results statistically significant, minority overrepresented in arrests"))))</f>
        <v>not eligible for chi-square testing</v>
      </c>
    </row>
    <row r="13" spans="1:19" x14ac:dyDescent="0.2">
      <c r="A13" s="6" t="s">
        <v>27</v>
      </c>
      <c r="B13" s="7" t="s">
        <v>28</v>
      </c>
      <c r="C13" s="8">
        <v>82</v>
      </c>
      <c r="D13" s="3">
        <v>1</v>
      </c>
      <c r="E13" s="3">
        <v>81</v>
      </c>
      <c r="F13" s="3">
        <v>0</v>
      </c>
      <c r="G13" s="3">
        <v>0</v>
      </c>
      <c r="H13" s="3">
        <v>0</v>
      </c>
      <c r="I13" s="9">
        <f>(C13/SUM(C13,F13))*SUM(D13,G13)</f>
        <v>1</v>
      </c>
      <c r="J13" s="9">
        <f>(C13/SUM(C13,F13))*SUM(E13,H13)</f>
        <v>81</v>
      </c>
      <c r="K13" s="9">
        <f>(F13/SUM(C13,F13))*SUM(D13,G13)</f>
        <v>0</v>
      </c>
      <c r="L13" s="9">
        <f>(F13/SUM(C13,F13))*SUM(E13,H13)</f>
        <v>0</v>
      </c>
      <c r="M13" s="9">
        <f>G13-K13</f>
        <v>0</v>
      </c>
      <c r="N13" s="10" t="e">
        <f>100*(M13/K13)</f>
        <v>#DIV/0!</v>
      </c>
      <c r="O13" s="4" t="str">
        <f>IF(AND(I13&gt;=5,J13&gt;=5,K13&gt;=5,L13&gt;=5),"eligible for chi-square test","not eligible for chi-square test")</f>
        <v>not eligible for chi-square test</v>
      </c>
      <c r="S13" s="6" t="str">
        <f>IF(O13="not eligible for chi-square test","not eligible for chi-square testing",IF(Q13&gt;=0.01,"test results not statistically significant",IF(M13&lt;=0,"test results statistically significant, minority NOT overrepresented in arrests",IF(M13&gt;0,"test results statistically significant, minority overrepresented in arrests"))))</f>
        <v>not eligible for chi-square testing</v>
      </c>
    </row>
    <row r="14" spans="1:19" x14ac:dyDescent="0.2">
      <c r="A14" s="6" t="s">
        <v>29</v>
      </c>
      <c r="B14" s="7" t="s">
        <v>30</v>
      </c>
      <c r="C14" s="8">
        <v>2472</v>
      </c>
      <c r="D14" s="3">
        <v>13</v>
      </c>
      <c r="E14" s="3">
        <v>2459</v>
      </c>
      <c r="F14" s="3">
        <v>4</v>
      </c>
      <c r="G14" s="3">
        <v>0</v>
      </c>
      <c r="H14" s="3">
        <v>4</v>
      </c>
      <c r="I14" s="9">
        <f>(C14/SUM(C14,F14))*SUM(D14,G14)</f>
        <v>12.978998384491115</v>
      </c>
      <c r="J14" s="9">
        <f>(C14/SUM(C14,F14))*SUM(E14,H14)</f>
        <v>2459.0210016155088</v>
      </c>
      <c r="K14" s="9">
        <f>(F14/SUM(C14,F14))*SUM(D14,G14)</f>
        <v>2.10016155088853E-2</v>
      </c>
      <c r="L14" s="9">
        <f>(F14/SUM(C14,F14))*SUM(E14,H14)</f>
        <v>3.9789983844911148</v>
      </c>
      <c r="M14" s="9">
        <f>G14-K14</f>
        <v>-2.10016155088853E-2</v>
      </c>
      <c r="N14" s="10">
        <f>100*(M14/K14)</f>
        <v>-100</v>
      </c>
      <c r="O14" s="4" t="str">
        <f>IF(AND(I14&gt;=5,J14&gt;=5,K14&gt;=5,L14&gt;=5),"eligible for chi-square test","not eligible for chi-square test")</f>
        <v>not eligible for chi-square test</v>
      </c>
      <c r="S14" s="6" t="str">
        <f>IF(O14="not eligible for chi-square test","not eligible for chi-square testing",IF(Q14&gt;=0.01,"test results not statistically significant",IF(M14&lt;=0,"test results statistically significant, minority NOT overrepresented in arrests",IF(M14&gt;0,"test results statistically significant, minority overrepresented in arrests"))))</f>
        <v>not eligible for chi-square testing</v>
      </c>
    </row>
    <row r="15" spans="1:19" x14ac:dyDescent="0.2">
      <c r="A15" s="6" t="s">
        <v>583</v>
      </c>
      <c r="B15" s="7" t="s">
        <v>584</v>
      </c>
      <c r="C15" s="8">
        <v>573</v>
      </c>
      <c r="D15" s="3">
        <v>3</v>
      </c>
      <c r="E15" s="3">
        <v>570</v>
      </c>
      <c r="F15" s="3">
        <v>13</v>
      </c>
      <c r="G15" s="3">
        <v>0</v>
      </c>
      <c r="H15" s="3">
        <v>13</v>
      </c>
      <c r="I15" s="9">
        <f>(C15/SUM(C15,F15))*SUM(D15,G15)</f>
        <v>2.9334470989761092</v>
      </c>
      <c r="J15" s="9">
        <f>(C15/SUM(C15,F15))*SUM(E15,H15)</f>
        <v>570.0665529010239</v>
      </c>
      <c r="K15" s="9">
        <f>(F15/SUM(C15,F15))*SUM(D15,G15)</f>
        <v>6.655290102389079E-2</v>
      </c>
      <c r="L15" s="9">
        <f>(F15/SUM(C15,F15))*SUM(E15,H15)</f>
        <v>12.93344709897611</v>
      </c>
      <c r="M15" s="9">
        <f>G15-K15</f>
        <v>-6.655290102389079E-2</v>
      </c>
      <c r="N15" s="10">
        <f>100*(M15/K15)</f>
        <v>-100</v>
      </c>
      <c r="O15" s="4" t="str">
        <f>IF(AND(I15&gt;=5,J15&gt;=5,K15&gt;=5,L15&gt;=5),"eligible for chi-square test","not eligible for chi-square test")</f>
        <v>not eligible for chi-square test</v>
      </c>
      <c r="S15" s="6" t="str">
        <f>IF(O15="not eligible for chi-square test","not eligible for chi-square testing",IF(Q15&gt;=0.01,"test results not statistically significant",IF(M15&lt;=0,"test results statistically significant, minority NOT overrepresented in arrests",IF(M15&gt;0,"test results statistically significant, minority overrepresented in arrests"))))</f>
        <v>not eligible for chi-square testing</v>
      </c>
    </row>
    <row r="16" spans="1:19" x14ac:dyDescent="0.2">
      <c r="A16" s="6" t="s">
        <v>33</v>
      </c>
      <c r="B16" s="7" t="s">
        <v>34</v>
      </c>
      <c r="C16" s="8">
        <v>5288</v>
      </c>
      <c r="D16" s="3">
        <v>0</v>
      </c>
      <c r="E16" s="3">
        <v>5288</v>
      </c>
      <c r="F16" s="3">
        <v>234</v>
      </c>
      <c r="G16" s="3">
        <v>0</v>
      </c>
      <c r="H16" s="3">
        <v>234</v>
      </c>
      <c r="I16" s="9">
        <f>(C16/SUM(C16,F16))*SUM(D16,G16)</f>
        <v>0</v>
      </c>
      <c r="J16" s="9">
        <f>(C16/SUM(C16,F16))*SUM(E16,H16)</f>
        <v>5288</v>
      </c>
      <c r="K16" s="9">
        <f>(F16/SUM(C16,F16))*SUM(D16,G16)</f>
        <v>0</v>
      </c>
      <c r="L16" s="9">
        <f>(F16/SUM(C16,F16))*SUM(E16,H16)</f>
        <v>233.99999999999997</v>
      </c>
      <c r="M16" s="9">
        <f>G16-K16</f>
        <v>0</v>
      </c>
      <c r="N16" s="10" t="e">
        <f>100*(M16/K16)</f>
        <v>#DIV/0!</v>
      </c>
      <c r="O16" s="4" t="str">
        <f>IF(AND(I16&gt;=5,J16&gt;=5,K16&gt;=5,L16&gt;=5),"eligible for chi-square test","not eligible for chi-square test")</f>
        <v>not eligible for chi-square test</v>
      </c>
      <c r="S16" s="6" t="str">
        <f>IF(O16="not eligible for chi-square test","not eligible for chi-square testing",IF(Q16&gt;=0.01,"test results not statistically significant",IF(M16&lt;=0,"test results statistically significant, minority NOT overrepresented in arrests",IF(M16&gt;0,"test results statistically significant, minority overrepresented in arrests"))))</f>
        <v>not eligible for chi-square testing</v>
      </c>
    </row>
    <row r="17" spans="1:19" x14ac:dyDescent="0.2">
      <c r="A17" s="6" t="s">
        <v>31</v>
      </c>
      <c r="B17" s="7" t="s">
        <v>32</v>
      </c>
      <c r="C17" s="8">
        <v>90</v>
      </c>
      <c r="D17" s="3">
        <v>0</v>
      </c>
      <c r="E17" s="3">
        <v>90</v>
      </c>
      <c r="F17" s="3">
        <v>0</v>
      </c>
      <c r="G17" s="3">
        <v>0</v>
      </c>
      <c r="H17" s="3">
        <v>0</v>
      </c>
      <c r="I17" s="9">
        <f>(C17/SUM(C17,F17))*SUM(D17,G17)</f>
        <v>0</v>
      </c>
      <c r="J17" s="9">
        <f>(C17/SUM(C17,F17))*SUM(E17,H17)</f>
        <v>90</v>
      </c>
      <c r="K17" s="9">
        <f>(F17/SUM(C17,F17))*SUM(D17,G17)</f>
        <v>0</v>
      </c>
      <c r="L17" s="9">
        <f>(F17/SUM(C17,F17))*SUM(E17,H17)</f>
        <v>0</v>
      </c>
      <c r="M17" s="9">
        <f>G17-K17</f>
        <v>0</v>
      </c>
      <c r="N17" s="10" t="e">
        <f>100*(M17/K17)</f>
        <v>#DIV/0!</v>
      </c>
      <c r="O17" s="4" t="str">
        <f>IF(AND(I17&gt;=5,J17&gt;=5,K17&gt;=5,L17&gt;=5),"eligible for chi-square test","not eligible for chi-square test")</f>
        <v>not eligible for chi-square test</v>
      </c>
      <c r="S17" s="6" t="str">
        <f>IF(O17="not eligible for chi-square test","not eligible for chi-square testing",IF(Q17&gt;=0.01,"test results not statistically significant",IF(M17&lt;=0,"test results statistically significant, minority NOT overrepresented in arrests",IF(M17&gt;0,"test results statistically significant, minority overrepresented in arrests"))))</f>
        <v>not eligible for chi-square testing</v>
      </c>
    </row>
    <row r="18" spans="1:19" x14ac:dyDescent="0.2">
      <c r="A18" s="6" t="s">
        <v>171</v>
      </c>
      <c r="B18" s="7" t="s">
        <v>172</v>
      </c>
      <c r="C18" s="8">
        <v>1669</v>
      </c>
      <c r="D18" s="3">
        <v>1</v>
      </c>
      <c r="E18" s="3">
        <v>1668</v>
      </c>
      <c r="F18" s="3">
        <v>2</v>
      </c>
      <c r="G18" s="3">
        <v>0</v>
      </c>
      <c r="H18" s="3">
        <v>2</v>
      </c>
      <c r="I18" s="9">
        <f>(C18/SUM(C18,F18))*SUM(D18,G18)</f>
        <v>0.99880311190903648</v>
      </c>
      <c r="J18" s="9">
        <f>(C18/SUM(C18,F18))*SUM(E18,H18)</f>
        <v>1668.0011968880908</v>
      </c>
      <c r="K18" s="9">
        <f>(F18/SUM(C18,F18))*SUM(D18,G18)</f>
        <v>1.1968880909634949E-3</v>
      </c>
      <c r="L18" s="9">
        <f>(F18/SUM(C18,F18))*SUM(E18,H18)</f>
        <v>1.9988031119090364</v>
      </c>
      <c r="M18" s="9">
        <f>G18-K18</f>
        <v>-1.1968880909634949E-3</v>
      </c>
      <c r="N18" s="10">
        <f>100*(M18/K18)</f>
        <v>-100</v>
      </c>
      <c r="O18" s="4" t="str">
        <f>IF(AND(I18&gt;=5,J18&gt;=5,K18&gt;=5,L18&gt;=5),"eligible for chi-square test","not eligible for chi-square test")</f>
        <v>not eligible for chi-square test</v>
      </c>
      <c r="S18" s="6" t="str">
        <f>IF(O18="not eligible for chi-square test","not eligible for chi-square testing",IF(Q18&gt;=0.01,"test results not statistically significant",IF(M18&lt;=0,"test results statistically significant, minority NOT overrepresented in arrests",IF(M18&gt;0,"test results statistically significant, minority overrepresented in arrests"))))</f>
        <v>not eligible for chi-square testing</v>
      </c>
    </row>
    <row r="19" spans="1:19" x14ac:dyDescent="0.2">
      <c r="A19" s="6" t="s">
        <v>35</v>
      </c>
      <c r="B19" s="7" t="s">
        <v>36</v>
      </c>
      <c r="C19" s="8">
        <v>11177</v>
      </c>
      <c r="D19" s="3">
        <v>86</v>
      </c>
      <c r="E19" s="3">
        <v>11091</v>
      </c>
      <c r="F19" s="3">
        <v>24</v>
      </c>
      <c r="G19" s="3">
        <v>0</v>
      </c>
      <c r="H19" s="3">
        <v>24</v>
      </c>
      <c r="I19" s="9">
        <f>(C19/SUM(C19,F19))*SUM(D19,G19)</f>
        <v>85.815730738326934</v>
      </c>
      <c r="J19" s="9">
        <f>(C19/SUM(C19,F19))*SUM(E19,H19)</f>
        <v>11091.184269261674</v>
      </c>
      <c r="K19" s="9">
        <f>(F19/SUM(C19,F19))*SUM(D19,G19)</f>
        <v>0.1842692616730649</v>
      </c>
      <c r="L19" s="9">
        <f>(F19/SUM(C19,F19))*SUM(E19,H19)</f>
        <v>23.815730738326934</v>
      </c>
      <c r="M19" s="9">
        <f>G19-K19</f>
        <v>-0.1842692616730649</v>
      </c>
      <c r="N19" s="10">
        <f>100*(M19/K19)</f>
        <v>-100</v>
      </c>
      <c r="O19" s="4" t="str">
        <f>IF(AND(I19&gt;=5,J19&gt;=5,K19&gt;=5,L19&gt;=5),"eligible for chi-square test","not eligible for chi-square test")</f>
        <v>not eligible for chi-square test</v>
      </c>
      <c r="S19" s="6" t="str">
        <f>IF(O19="not eligible for chi-square test","not eligible for chi-square testing",IF(Q19&gt;=0.01,"test results not statistically significant",IF(M19&lt;=0,"test results statistically significant, minority NOT overrepresented in arrests",IF(M19&gt;0,"test results statistically significant, minority overrepresented in arrests"))))</f>
        <v>not eligible for chi-square testing</v>
      </c>
    </row>
    <row r="20" spans="1:19" x14ac:dyDescent="0.2">
      <c r="A20" s="6" t="s">
        <v>39</v>
      </c>
      <c r="B20" s="7" t="s">
        <v>40</v>
      </c>
      <c r="C20" s="8">
        <v>238</v>
      </c>
      <c r="D20" s="3">
        <v>4</v>
      </c>
      <c r="E20" s="3">
        <v>234</v>
      </c>
      <c r="F20" s="3">
        <v>0</v>
      </c>
      <c r="G20" s="3">
        <v>0</v>
      </c>
      <c r="H20" s="3">
        <v>0</v>
      </c>
      <c r="I20" s="9">
        <f>(C20/SUM(C20,F20))*SUM(D20,G20)</f>
        <v>4</v>
      </c>
      <c r="J20" s="9">
        <f>(C20/SUM(C20,F20))*SUM(E20,H20)</f>
        <v>234</v>
      </c>
      <c r="K20" s="9">
        <f>(F20/SUM(C20,F20))*SUM(D20,G20)</f>
        <v>0</v>
      </c>
      <c r="L20" s="9">
        <f>(F20/SUM(C20,F20))*SUM(E20,H20)</f>
        <v>0</v>
      </c>
      <c r="M20" s="9">
        <f>G20-K20</f>
        <v>0</v>
      </c>
      <c r="N20" s="10" t="e">
        <f>100*(M20/K20)</f>
        <v>#DIV/0!</v>
      </c>
      <c r="O20" s="4" t="str">
        <f>IF(AND(I20&gt;=5,J20&gt;=5,K20&gt;=5,L20&gt;=5),"eligible for chi-square test","not eligible for chi-square test")</f>
        <v>not eligible for chi-square test</v>
      </c>
      <c r="S20" s="6" t="str">
        <f>IF(O20="not eligible for chi-square test","not eligible for chi-square testing",IF(Q20&gt;=0.01,"test results not statistically significant",IF(M20&lt;=0,"test results statistically significant, minority NOT overrepresented in arrests",IF(M20&gt;0,"test results statistically significant, minority overrepresented in arrests"))))</f>
        <v>not eligible for chi-square testing</v>
      </c>
    </row>
    <row r="21" spans="1:19" x14ac:dyDescent="0.2">
      <c r="A21" s="6" t="s">
        <v>41</v>
      </c>
      <c r="B21" s="7" t="s">
        <v>42</v>
      </c>
      <c r="C21" s="8">
        <v>2866</v>
      </c>
      <c r="D21" s="3">
        <v>4</v>
      </c>
      <c r="E21" s="3">
        <v>2862</v>
      </c>
      <c r="F21" s="3">
        <v>4</v>
      </c>
      <c r="G21" s="3">
        <v>0</v>
      </c>
      <c r="H21" s="3">
        <v>4</v>
      </c>
      <c r="I21" s="9">
        <f>(C21/SUM(C21,F21))*SUM(D21,G21)</f>
        <v>3.9944250871080138</v>
      </c>
      <c r="J21" s="9">
        <f>(C21/SUM(C21,F21))*SUM(E21,H21)</f>
        <v>2862.0055749128919</v>
      </c>
      <c r="K21" s="9">
        <f>(F21/SUM(C21,F21))*SUM(D21,G21)</f>
        <v>5.5749128919860627E-3</v>
      </c>
      <c r="L21" s="9">
        <f>(F21/SUM(C21,F21))*SUM(E21,H21)</f>
        <v>3.9944250871080138</v>
      </c>
      <c r="M21" s="9">
        <f>G21-K21</f>
        <v>-5.5749128919860627E-3</v>
      </c>
      <c r="N21" s="10">
        <f>100*(M21/K21)</f>
        <v>-100</v>
      </c>
      <c r="O21" s="4" t="str">
        <f>IF(AND(I21&gt;=5,J21&gt;=5,K21&gt;=5,L21&gt;=5),"eligible for chi-square test","not eligible for chi-square test")</f>
        <v>not eligible for chi-square test</v>
      </c>
      <c r="S21" s="6" t="str">
        <f>IF(O21="not eligible for chi-square test","not eligible for chi-square testing",IF(Q21&gt;=0.01,"test results not statistically significant",IF(M21&lt;=0,"test results statistically significant, minority NOT overrepresented in arrests",IF(M21&gt;0,"test results statistically significant, minority overrepresented in arrests"))))</f>
        <v>not eligible for chi-square testing</v>
      </c>
    </row>
    <row r="22" spans="1:19" x14ac:dyDescent="0.2">
      <c r="A22" s="6" t="s">
        <v>43</v>
      </c>
      <c r="B22" s="7" t="s">
        <v>44</v>
      </c>
      <c r="C22" s="8">
        <v>888</v>
      </c>
      <c r="D22" s="3">
        <v>4</v>
      </c>
      <c r="E22" s="3">
        <v>884</v>
      </c>
      <c r="F22" s="3">
        <v>2</v>
      </c>
      <c r="G22" s="3">
        <v>0</v>
      </c>
      <c r="H22" s="3">
        <v>2</v>
      </c>
      <c r="I22" s="9">
        <f>(C22/SUM(C22,F22))*SUM(D22,G22)</f>
        <v>3.9910112359550562</v>
      </c>
      <c r="J22" s="9">
        <f>(C22/SUM(C22,F22))*SUM(E22,H22)</f>
        <v>884.00898876404494</v>
      </c>
      <c r="K22" s="9">
        <f>(F22/SUM(C22,F22))*SUM(D22,G22)</f>
        <v>8.988764044943821E-3</v>
      </c>
      <c r="L22" s="9">
        <f>(F22/SUM(C22,F22))*SUM(E22,H22)</f>
        <v>1.9910112359550562</v>
      </c>
      <c r="M22" s="9">
        <f>G22-K22</f>
        <v>-8.988764044943821E-3</v>
      </c>
      <c r="N22" s="10">
        <f>100*(M22/K22)</f>
        <v>-100</v>
      </c>
      <c r="O22" s="4" t="str">
        <f>IF(AND(I22&gt;=5,J22&gt;=5,K22&gt;=5,L22&gt;=5),"eligible for chi-square test","not eligible for chi-square test")</f>
        <v>not eligible for chi-square test</v>
      </c>
      <c r="S22" s="6" t="str">
        <f>IF(O22="not eligible for chi-square test","not eligible for chi-square testing",IF(Q22&gt;=0.01,"test results not statistically significant",IF(M22&lt;=0,"test results statistically significant, minority NOT overrepresented in arrests",IF(M22&gt;0,"test results statistically significant, minority overrepresented in arrests"))))</f>
        <v>not eligible for chi-square testing</v>
      </c>
    </row>
    <row r="23" spans="1:19" x14ac:dyDescent="0.2">
      <c r="A23" s="6" t="s">
        <v>85</v>
      </c>
      <c r="B23" s="7" t="s">
        <v>86</v>
      </c>
      <c r="C23" s="8">
        <v>591</v>
      </c>
      <c r="D23" s="3">
        <v>4</v>
      </c>
      <c r="E23" s="3">
        <v>587</v>
      </c>
      <c r="F23" s="3">
        <v>10</v>
      </c>
      <c r="G23" s="3">
        <v>0</v>
      </c>
      <c r="H23" s="3">
        <v>10</v>
      </c>
      <c r="I23" s="9">
        <f>(C23/SUM(C23,F23))*SUM(D23,G23)</f>
        <v>3.9334442595673877</v>
      </c>
      <c r="J23" s="9">
        <f>(C23/SUM(C23,F23))*SUM(E23,H23)</f>
        <v>587.06655574043259</v>
      </c>
      <c r="K23" s="9">
        <f>(F23/SUM(C23,F23))*SUM(D23,G23)</f>
        <v>6.6555740432612309E-2</v>
      </c>
      <c r="L23" s="9">
        <f>(F23/SUM(C23,F23))*SUM(E23,H23)</f>
        <v>9.9334442595673877</v>
      </c>
      <c r="M23" s="9">
        <f>G23-K23</f>
        <v>-6.6555740432612309E-2</v>
      </c>
      <c r="N23" s="10">
        <f>100*(M23/K23)</f>
        <v>-100</v>
      </c>
      <c r="O23" s="4" t="str">
        <f>IF(AND(I23&gt;=5,J23&gt;=5,K23&gt;=5,L23&gt;=5),"eligible for chi-square test","not eligible for chi-square test")</f>
        <v>not eligible for chi-square test</v>
      </c>
      <c r="S23" s="6" t="str">
        <f>IF(O23="not eligible for chi-square test","not eligible for chi-square testing",IF(Q23&gt;=0.01,"test results not statistically significant",IF(M23&lt;=0,"test results statistically significant, minority NOT overrepresented in arrests",IF(M23&gt;0,"test results statistically significant, minority overrepresented in arrests"))))</f>
        <v>not eligible for chi-square testing</v>
      </c>
    </row>
    <row r="24" spans="1:19" x14ac:dyDescent="0.2">
      <c r="A24" s="6" t="s">
        <v>431</v>
      </c>
      <c r="B24" s="7" t="s">
        <v>432</v>
      </c>
      <c r="C24" s="8">
        <v>367</v>
      </c>
      <c r="D24" s="3">
        <v>6</v>
      </c>
      <c r="E24" s="3">
        <v>361</v>
      </c>
      <c r="F24" s="3">
        <v>0</v>
      </c>
      <c r="G24" s="3">
        <v>0</v>
      </c>
      <c r="H24" s="3">
        <v>0</v>
      </c>
      <c r="I24" s="9">
        <f>(C24/SUM(C24,F24))*SUM(D24,G24)</f>
        <v>6</v>
      </c>
      <c r="J24" s="9">
        <f>(C24/SUM(C24,F24))*SUM(E24,H24)</f>
        <v>361</v>
      </c>
      <c r="K24" s="9">
        <f>(F24/SUM(C24,F24))*SUM(D24,G24)</f>
        <v>0</v>
      </c>
      <c r="L24" s="9">
        <f>(F24/SUM(C24,F24))*SUM(E24,H24)</f>
        <v>0</v>
      </c>
      <c r="M24" s="9">
        <f>G24-K24</f>
        <v>0</v>
      </c>
      <c r="N24" s="10" t="e">
        <f>100*(M24/K24)</f>
        <v>#DIV/0!</v>
      </c>
      <c r="O24" s="4" t="str">
        <f>IF(AND(I24&gt;=5,J24&gt;=5,K24&gt;=5,L24&gt;=5),"eligible for chi-square test","not eligible for chi-square test")</f>
        <v>not eligible for chi-square test</v>
      </c>
      <c r="S24" s="6" t="str">
        <f>IF(O24="not eligible for chi-square test","not eligible for chi-square testing",IF(Q24&gt;=0.01,"test results not statistically significant",IF(M24&lt;=0,"test results statistically significant, minority NOT overrepresented in arrests",IF(M24&gt;0,"test results statistically significant, minority overrepresented in arrests"))))</f>
        <v>not eligible for chi-square testing</v>
      </c>
    </row>
    <row r="25" spans="1:19" x14ac:dyDescent="0.2">
      <c r="A25" s="6" t="s">
        <v>245</v>
      </c>
      <c r="B25" s="7" t="s">
        <v>246</v>
      </c>
      <c r="C25" s="8">
        <v>3844</v>
      </c>
      <c r="D25" s="3">
        <v>62</v>
      </c>
      <c r="E25" s="3">
        <v>3782</v>
      </c>
      <c r="F25" s="3">
        <v>52</v>
      </c>
      <c r="G25" s="3">
        <v>0</v>
      </c>
      <c r="H25" s="3">
        <v>52</v>
      </c>
      <c r="I25" s="9">
        <f>(C25/SUM(C25,F25))*SUM(D25,G25)</f>
        <v>61.172484599589325</v>
      </c>
      <c r="J25" s="9">
        <f>(C25/SUM(C25,F25))*SUM(E25,H25)</f>
        <v>3782.8275154004109</v>
      </c>
      <c r="K25" s="9">
        <f>(F25/SUM(C25,F25))*SUM(D25,G25)</f>
        <v>0.82751540041067762</v>
      </c>
      <c r="L25" s="9">
        <f>(F25/SUM(C25,F25))*SUM(E25,H25)</f>
        <v>51.172484599589325</v>
      </c>
      <c r="M25" s="9">
        <f>G25-K25</f>
        <v>-0.82751540041067762</v>
      </c>
      <c r="N25" s="10">
        <f>100*(M25/K25)</f>
        <v>-100</v>
      </c>
      <c r="O25" s="4" t="str">
        <f>IF(AND(I25&gt;=5,J25&gt;=5,K25&gt;=5,L25&gt;=5),"eligible for chi-square test","not eligible for chi-square test")</f>
        <v>not eligible for chi-square test</v>
      </c>
      <c r="S25" s="6" t="str">
        <f>IF(O25="not eligible for chi-square test","not eligible for chi-square testing",IF(Q25&gt;=0.01,"test results not statistically significant",IF(M25&lt;=0,"test results statistically significant, minority NOT overrepresented in arrests",IF(M25&gt;0,"test results statistically significant, minority overrepresented in arrests"))))</f>
        <v>not eligible for chi-square testing</v>
      </c>
    </row>
    <row r="26" spans="1:19" x14ac:dyDescent="0.2">
      <c r="A26" s="6" t="s">
        <v>267</v>
      </c>
      <c r="B26" s="7" t="s">
        <v>268</v>
      </c>
      <c r="C26" s="8">
        <v>989</v>
      </c>
      <c r="D26" s="3">
        <v>3</v>
      </c>
      <c r="E26" s="3">
        <v>986</v>
      </c>
      <c r="F26" s="3">
        <v>0</v>
      </c>
      <c r="G26" s="3">
        <v>0</v>
      </c>
      <c r="H26" s="3">
        <v>0</v>
      </c>
      <c r="I26" s="9">
        <f>(C26/SUM(C26,F26))*SUM(D26,G26)</f>
        <v>3</v>
      </c>
      <c r="J26" s="9">
        <f>(C26/SUM(C26,F26))*SUM(E26,H26)</f>
        <v>986</v>
      </c>
      <c r="K26" s="9">
        <f>(F26/SUM(C26,F26))*SUM(D26,G26)</f>
        <v>0</v>
      </c>
      <c r="L26" s="9">
        <f>(F26/SUM(C26,F26))*SUM(E26,H26)</f>
        <v>0</v>
      </c>
      <c r="M26" s="9">
        <f>G26-K26</f>
        <v>0</v>
      </c>
      <c r="N26" s="10" t="e">
        <f>100*(M26/K26)</f>
        <v>#DIV/0!</v>
      </c>
      <c r="O26" s="4" t="str">
        <f>IF(AND(I26&gt;=5,J26&gt;=5,K26&gt;=5,L26&gt;=5),"eligible for chi-square test","not eligible for chi-square test")</f>
        <v>not eligible for chi-square test</v>
      </c>
      <c r="S26" s="6" t="str">
        <f>IF(O26="not eligible for chi-square test","not eligible for chi-square testing",IF(Q26&gt;=0.01,"test results not statistically significant",IF(M26&lt;=0,"test results statistically significant, minority NOT overrepresented in arrests",IF(M26&gt;0,"test results statistically significant, minority overrepresented in arrests"))))</f>
        <v>not eligible for chi-square testing</v>
      </c>
    </row>
    <row r="27" spans="1:19" x14ac:dyDescent="0.2">
      <c r="A27" s="6" t="s">
        <v>405</v>
      </c>
      <c r="B27" s="7" t="s">
        <v>406</v>
      </c>
      <c r="C27" s="8">
        <v>1489</v>
      </c>
      <c r="D27" s="3">
        <v>0</v>
      </c>
      <c r="E27" s="3">
        <v>1489</v>
      </c>
      <c r="F27" s="3">
        <v>2</v>
      </c>
      <c r="G27" s="3">
        <v>0</v>
      </c>
      <c r="H27" s="3">
        <v>2</v>
      </c>
      <c r="I27" s="9">
        <f>(C27/SUM(C27,F27))*SUM(D27,G27)</f>
        <v>0</v>
      </c>
      <c r="J27" s="9">
        <f>(C27/SUM(C27,F27))*SUM(E27,H27)</f>
        <v>1489</v>
      </c>
      <c r="K27" s="9">
        <f>(F27/SUM(C27,F27))*SUM(D27,G27)</f>
        <v>0</v>
      </c>
      <c r="L27" s="9">
        <f>(F27/SUM(C27,F27))*SUM(E27,H27)</f>
        <v>2</v>
      </c>
      <c r="M27" s="9">
        <f>G27-K27</f>
        <v>0</v>
      </c>
      <c r="N27" s="10" t="e">
        <f>100*(M27/K27)</f>
        <v>#DIV/0!</v>
      </c>
      <c r="O27" s="4" t="str">
        <f>IF(AND(I27&gt;=5,J27&gt;=5,K27&gt;=5,L27&gt;=5),"eligible for chi-square test","not eligible for chi-square test")</f>
        <v>not eligible for chi-square test</v>
      </c>
      <c r="S27" s="6" t="str">
        <f>IF(O27="not eligible for chi-square test","not eligible for chi-square testing",IF(Q27&gt;=0.01,"test results not statistically significant",IF(M27&lt;=0,"test results statistically significant, minority NOT overrepresented in arrests",IF(M27&gt;0,"test results statistically significant, minority overrepresented in arrests"))))</f>
        <v>not eligible for chi-square testing</v>
      </c>
    </row>
    <row r="28" spans="1:19" x14ac:dyDescent="0.2">
      <c r="A28" s="6" t="s">
        <v>135</v>
      </c>
      <c r="B28" s="7" t="s">
        <v>136</v>
      </c>
      <c r="C28" s="8">
        <v>441</v>
      </c>
      <c r="D28" s="3">
        <v>0</v>
      </c>
      <c r="E28" s="3">
        <v>441</v>
      </c>
      <c r="F28" s="3">
        <v>1</v>
      </c>
      <c r="G28" s="3">
        <v>0</v>
      </c>
      <c r="H28" s="3">
        <v>1</v>
      </c>
      <c r="I28" s="9">
        <f>(C28/SUM(C28,F28))*SUM(D28,G28)</f>
        <v>0</v>
      </c>
      <c r="J28" s="9">
        <f>(C28/SUM(C28,F28))*SUM(E28,H28)</f>
        <v>441</v>
      </c>
      <c r="K28" s="9">
        <f>(F28/SUM(C28,F28))*SUM(D28,G28)</f>
        <v>0</v>
      </c>
      <c r="L28" s="9">
        <f>(F28/SUM(C28,F28))*SUM(E28,H28)</f>
        <v>1</v>
      </c>
      <c r="M28" s="9">
        <f>G28-K28</f>
        <v>0</v>
      </c>
      <c r="N28" s="10" t="e">
        <f>100*(M28/K28)</f>
        <v>#DIV/0!</v>
      </c>
      <c r="O28" s="4" t="str">
        <f>IF(AND(I28&gt;=5,J28&gt;=5,K28&gt;=5,L28&gt;=5),"eligible for chi-square test","not eligible for chi-square test")</f>
        <v>not eligible for chi-square test</v>
      </c>
      <c r="S28" s="6" t="str">
        <f>IF(O28="not eligible for chi-square test","not eligible for chi-square testing",IF(Q28&gt;=0.01,"test results not statistically significant",IF(M28&lt;=0,"test results statistically significant, minority NOT overrepresented in arrests",IF(M28&gt;0,"test results statistically significant, minority overrepresented in arrests"))))</f>
        <v>not eligible for chi-square testing</v>
      </c>
    </row>
    <row r="29" spans="1:19" x14ac:dyDescent="0.2">
      <c r="A29" s="6" t="s">
        <v>45</v>
      </c>
      <c r="B29" s="7" t="s">
        <v>46</v>
      </c>
      <c r="C29" s="8">
        <v>5040</v>
      </c>
      <c r="D29" s="3">
        <v>1</v>
      </c>
      <c r="E29" s="3">
        <v>5039</v>
      </c>
      <c r="F29" s="3">
        <v>38</v>
      </c>
      <c r="G29" s="3">
        <v>0</v>
      </c>
      <c r="H29" s="3">
        <v>38</v>
      </c>
      <c r="I29" s="9">
        <f>(C29/SUM(C29,F29))*SUM(D29,G29)</f>
        <v>0.99251673887357228</v>
      </c>
      <c r="J29" s="9">
        <f>(C29/SUM(C29,F29))*SUM(E29,H29)</f>
        <v>5039.0074832611263</v>
      </c>
      <c r="K29" s="9">
        <f>(F29/SUM(C29,F29))*SUM(D29,G29)</f>
        <v>7.4832611264277274E-3</v>
      </c>
      <c r="L29" s="9">
        <f>(F29/SUM(C29,F29))*SUM(E29,H29)</f>
        <v>37.992516738873569</v>
      </c>
      <c r="M29" s="9">
        <f>G29-K29</f>
        <v>-7.4832611264277274E-3</v>
      </c>
      <c r="N29" s="10">
        <f>100*(M29/K29)</f>
        <v>-100</v>
      </c>
      <c r="O29" s="4" t="str">
        <f>IF(AND(I29&gt;=5,J29&gt;=5,K29&gt;=5,L29&gt;=5),"eligible for chi-square test","not eligible for chi-square test")</f>
        <v>not eligible for chi-square test</v>
      </c>
      <c r="S29" s="6" t="str">
        <f>IF(O29="not eligible for chi-square test","not eligible for chi-square testing",IF(Q29&gt;=0.01,"test results not statistically significant",IF(M29&lt;=0,"test results statistically significant, minority NOT overrepresented in arrests",IF(M29&gt;0,"test results statistically significant, minority overrepresented in arrests"))))</f>
        <v>not eligible for chi-square testing</v>
      </c>
    </row>
    <row r="30" spans="1:19" x14ac:dyDescent="0.2">
      <c r="A30" s="6" t="s">
        <v>69</v>
      </c>
      <c r="B30" s="7" t="s">
        <v>70</v>
      </c>
      <c r="C30" s="8">
        <v>28</v>
      </c>
      <c r="D30" s="3">
        <v>0</v>
      </c>
      <c r="E30" s="3">
        <v>28</v>
      </c>
      <c r="F30" s="3">
        <v>0</v>
      </c>
      <c r="G30" s="3">
        <v>0</v>
      </c>
      <c r="H30" s="3">
        <v>0</v>
      </c>
      <c r="I30" s="9">
        <f>(C30/SUM(C30,F30))*SUM(D30,G30)</f>
        <v>0</v>
      </c>
      <c r="J30" s="9">
        <f>(C30/SUM(C30,F30))*SUM(E30,H30)</f>
        <v>28</v>
      </c>
      <c r="K30" s="9">
        <f>(F30/SUM(C30,F30))*SUM(D30,G30)</f>
        <v>0</v>
      </c>
      <c r="L30" s="9">
        <f>(F30/SUM(C30,F30))*SUM(E30,H30)</f>
        <v>0</v>
      </c>
      <c r="M30" s="9">
        <f>G30-K30</f>
        <v>0</v>
      </c>
      <c r="N30" s="10" t="e">
        <f>100*(M30/K30)</f>
        <v>#DIV/0!</v>
      </c>
      <c r="O30" s="4" t="str">
        <f>IF(AND(I30&gt;=5,J30&gt;=5,K30&gt;=5,L30&gt;=5),"eligible for chi-square test","not eligible for chi-square test")</f>
        <v>not eligible for chi-square test</v>
      </c>
      <c r="S30" s="6" t="str">
        <f>IF(O30="not eligible for chi-square test","not eligible for chi-square testing",IF(Q30&gt;=0.01,"test results not statistically significant",IF(M30&lt;=0,"test results statistically significant, minority NOT overrepresented in arrests",IF(M30&gt;0,"test results statistically significant, minority overrepresented in arrests"))))</f>
        <v>not eligible for chi-square testing</v>
      </c>
    </row>
    <row r="31" spans="1:19" x14ac:dyDescent="0.2">
      <c r="A31" s="6" t="s">
        <v>231</v>
      </c>
      <c r="B31" s="7" t="s">
        <v>232</v>
      </c>
      <c r="C31" s="8">
        <v>6</v>
      </c>
      <c r="D31" s="3">
        <v>0</v>
      </c>
      <c r="E31" s="3">
        <v>6</v>
      </c>
      <c r="F31" s="3">
        <v>0</v>
      </c>
      <c r="G31" s="3">
        <v>0</v>
      </c>
      <c r="H31" s="3">
        <v>0</v>
      </c>
      <c r="I31" s="9">
        <f>(C31/SUM(C31,F31))*SUM(D31,G31)</f>
        <v>0</v>
      </c>
      <c r="J31" s="9">
        <f>(C31/SUM(C31,F31))*SUM(E31,H31)</f>
        <v>6</v>
      </c>
      <c r="K31" s="9">
        <f>(F31/SUM(C31,F31))*SUM(D31,G31)</f>
        <v>0</v>
      </c>
      <c r="L31" s="9">
        <f>(F31/SUM(C31,F31))*SUM(E31,H31)</f>
        <v>0</v>
      </c>
      <c r="M31" s="9">
        <f>G31-K31</f>
        <v>0</v>
      </c>
      <c r="N31" s="10" t="e">
        <f>100*(M31/K31)</f>
        <v>#DIV/0!</v>
      </c>
      <c r="O31" s="4" t="str">
        <f>IF(AND(I31&gt;=5,J31&gt;=5,K31&gt;=5,L31&gt;=5),"eligible for chi-square test","not eligible for chi-square test")</f>
        <v>not eligible for chi-square test</v>
      </c>
      <c r="S31" s="6" t="str">
        <f>IF(O31="not eligible for chi-square test","not eligible for chi-square testing",IF(Q31&gt;=0.01,"test results not statistically significant",IF(M31&lt;=0,"test results statistically significant, minority NOT overrepresented in arrests",IF(M31&gt;0,"test results statistically significant, minority overrepresented in arrests"))))</f>
        <v>not eligible for chi-square testing</v>
      </c>
    </row>
    <row r="32" spans="1:19" x14ac:dyDescent="0.2">
      <c r="A32" s="6" t="s">
        <v>391</v>
      </c>
      <c r="B32" s="7" t="s">
        <v>392</v>
      </c>
      <c r="C32" s="8">
        <v>223</v>
      </c>
      <c r="D32" s="3">
        <v>0</v>
      </c>
      <c r="E32" s="3">
        <v>223</v>
      </c>
      <c r="F32" s="3">
        <v>0</v>
      </c>
      <c r="G32" s="3">
        <v>0</v>
      </c>
      <c r="H32" s="3">
        <v>0</v>
      </c>
      <c r="I32" s="9">
        <f>(C32/SUM(C32,F32))*SUM(D32,G32)</f>
        <v>0</v>
      </c>
      <c r="J32" s="9">
        <f>(C32/SUM(C32,F32))*SUM(E32,H32)</f>
        <v>223</v>
      </c>
      <c r="K32" s="9">
        <f>(F32/SUM(C32,F32))*SUM(D32,G32)</f>
        <v>0</v>
      </c>
      <c r="L32" s="9">
        <f>(F32/SUM(C32,F32))*SUM(E32,H32)</f>
        <v>0</v>
      </c>
      <c r="M32" s="9">
        <f>G32-K32</f>
        <v>0</v>
      </c>
      <c r="N32" s="10" t="e">
        <f>100*(M32/K32)</f>
        <v>#DIV/0!</v>
      </c>
      <c r="O32" s="4" t="str">
        <f>IF(AND(I32&gt;=5,J32&gt;=5,K32&gt;=5,L32&gt;=5),"eligible for chi-square test","not eligible for chi-square test")</f>
        <v>not eligible for chi-square test</v>
      </c>
      <c r="S32" s="6" t="str">
        <f>IF(O32="not eligible for chi-square test","not eligible for chi-square testing",IF(Q32&gt;=0.01,"test results not statistically significant",IF(M32&lt;=0,"test results statistically significant, minority NOT overrepresented in arrests",IF(M32&gt;0,"test results statistically significant, minority overrepresented in arrests"))))</f>
        <v>not eligible for chi-square testing</v>
      </c>
    </row>
    <row r="33" spans="1:19" x14ac:dyDescent="0.2">
      <c r="A33" s="6" t="s">
        <v>393</v>
      </c>
      <c r="B33" s="7" t="s">
        <v>394</v>
      </c>
      <c r="C33" s="8">
        <v>105</v>
      </c>
      <c r="D33" s="3">
        <v>0</v>
      </c>
      <c r="E33" s="3">
        <v>105</v>
      </c>
      <c r="F33" s="3">
        <v>0</v>
      </c>
      <c r="G33" s="3">
        <v>0</v>
      </c>
      <c r="H33" s="3">
        <v>0</v>
      </c>
      <c r="I33" s="9">
        <f>(C33/SUM(C33,F33))*SUM(D33,G33)</f>
        <v>0</v>
      </c>
      <c r="J33" s="9">
        <f>(C33/SUM(C33,F33))*SUM(E33,H33)</f>
        <v>105</v>
      </c>
      <c r="K33" s="9">
        <f>(F33/SUM(C33,F33))*SUM(D33,G33)</f>
        <v>0</v>
      </c>
      <c r="L33" s="9">
        <f>(F33/SUM(C33,F33))*SUM(E33,H33)</f>
        <v>0</v>
      </c>
      <c r="M33" s="9">
        <f>G33-K33</f>
        <v>0</v>
      </c>
      <c r="N33" s="10" t="e">
        <f>100*(M33/K33)</f>
        <v>#DIV/0!</v>
      </c>
      <c r="O33" s="4" t="str">
        <f>IF(AND(I33&gt;=5,J33&gt;=5,K33&gt;=5,L33&gt;=5),"eligible for chi-square test","not eligible for chi-square test")</f>
        <v>not eligible for chi-square test</v>
      </c>
      <c r="S33" s="6" t="str">
        <f>IF(O33="not eligible for chi-square test","not eligible for chi-square testing",IF(Q33&gt;=0.01,"test results not statistically significant",IF(M33&lt;=0,"test results statistically significant, minority NOT overrepresented in arrests",IF(M33&gt;0,"test results statistically significant, minority overrepresented in arrests"))))</f>
        <v>not eligible for chi-square testing</v>
      </c>
    </row>
    <row r="34" spans="1:19" x14ac:dyDescent="0.2">
      <c r="A34" s="6" t="s">
        <v>349</v>
      </c>
      <c r="B34" s="7" t="s">
        <v>350</v>
      </c>
      <c r="C34" s="8">
        <v>15</v>
      </c>
      <c r="D34" s="3">
        <v>0</v>
      </c>
      <c r="E34" s="3">
        <v>15</v>
      </c>
      <c r="F34" s="3">
        <v>0</v>
      </c>
      <c r="G34" s="3">
        <v>0</v>
      </c>
      <c r="H34" s="3">
        <v>0</v>
      </c>
      <c r="I34" s="9">
        <f>(C34/SUM(C34,F34))*SUM(D34,G34)</f>
        <v>0</v>
      </c>
      <c r="J34" s="9">
        <f>(C34/SUM(C34,F34))*SUM(E34,H34)</f>
        <v>15</v>
      </c>
      <c r="K34" s="9">
        <f>(F34/SUM(C34,F34))*SUM(D34,G34)</f>
        <v>0</v>
      </c>
      <c r="L34" s="9">
        <f>(F34/SUM(C34,F34))*SUM(E34,H34)</f>
        <v>0</v>
      </c>
      <c r="M34" s="9">
        <f>G34-K34</f>
        <v>0</v>
      </c>
      <c r="N34" s="10" t="e">
        <f>100*(M34/K34)</f>
        <v>#DIV/0!</v>
      </c>
      <c r="O34" s="4" t="str">
        <f>IF(AND(I34&gt;=5,J34&gt;=5,K34&gt;=5,L34&gt;=5),"eligible for chi-square test","not eligible for chi-square test")</f>
        <v>not eligible for chi-square test</v>
      </c>
      <c r="S34" s="6" t="str">
        <f>IF(O34="not eligible for chi-square test","not eligible for chi-square testing",IF(Q34&gt;=0.01,"test results not statistically significant",IF(M34&lt;=0,"test results statistically significant, minority NOT overrepresented in arrests",IF(M34&gt;0,"test results statistically significant, minority overrepresented in arrests"))))</f>
        <v>not eligible for chi-square testing</v>
      </c>
    </row>
    <row r="35" spans="1:19" x14ac:dyDescent="0.2">
      <c r="A35" s="6" t="s">
        <v>347</v>
      </c>
      <c r="B35" s="7" t="s">
        <v>348</v>
      </c>
      <c r="C35" s="8">
        <v>609</v>
      </c>
      <c r="D35" s="3">
        <v>0</v>
      </c>
      <c r="E35" s="3">
        <v>609</v>
      </c>
      <c r="F35" s="3">
        <v>0</v>
      </c>
      <c r="G35" s="3">
        <v>0</v>
      </c>
      <c r="H35" s="3">
        <v>0</v>
      </c>
      <c r="I35" s="9">
        <f>(C35/SUM(C35,F35))*SUM(D35,G35)</f>
        <v>0</v>
      </c>
      <c r="J35" s="9">
        <f>(C35/SUM(C35,F35))*SUM(E35,H35)</f>
        <v>609</v>
      </c>
      <c r="K35" s="9">
        <f>(F35/SUM(C35,F35))*SUM(D35,G35)</f>
        <v>0</v>
      </c>
      <c r="L35" s="9">
        <f>(F35/SUM(C35,F35))*SUM(E35,H35)</f>
        <v>0</v>
      </c>
      <c r="M35" s="9">
        <f>G35-K35</f>
        <v>0</v>
      </c>
      <c r="N35" s="10" t="e">
        <f>100*(M35/K35)</f>
        <v>#DIV/0!</v>
      </c>
      <c r="O35" s="4" t="str">
        <f>IF(AND(I35&gt;=5,J35&gt;=5,K35&gt;=5,L35&gt;=5),"eligible for chi-square test","not eligible for chi-square test")</f>
        <v>not eligible for chi-square test</v>
      </c>
      <c r="S35" s="6" t="str">
        <f>IF(O35="not eligible for chi-square test","not eligible for chi-square testing",IF(Q35&gt;=0.01,"test results not statistically significant",IF(M35&lt;=0,"test results statistically significant, minority NOT overrepresented in arrests",IF(M35&gt;0,"test results statistically significant, minority overrepresented in arrests"))))</f>
        <v>not eligible for chi-square testing</v>
      </c>
    </row>
    <row r="36" spans="1:19" x14ac:dyDescent="0.2">
      <c r="A36" s="6" t="s">
        <v>453</v>
      </c>
      <c r="B36" s="7" t="s">
        <v>454</v>
      </c>
      <c r="C36" s="8">
        <v>2162</v>
      </c>
      <c r="D36" s="3">
        <v>10</v>
      </c>
      <c r="E36" s="3">
        <v>2152</v>
      </c>
      <c r="F36" s="3">
        <v>0</v>
      </c>
      <c r="G36" s="3">
        <v>0</v>
      </c>
      <c r="H36" s="3">
        <v>0</v>
      </c>
      <c r="I36" s="9">
        <f>(C36/SUM(C36,F36))*SUM(D36,G36)</f>
        <v>10</v>
      </c>
      <c r="J36" s="9">
        <f>(C36/SUM(C36,F36))*SUM(E36,H36)</f>
        <v>2152</v>
      </c>
      <c r="K36" s="9">
        <f>(F36/SUM(C36,F36))*SUM(D36,G36)</f>
        <v>0</v>
      </c>
      <c r="L36" s="9">
        <f>(F36/SUM(C36,F36))*SUM(E36,H36)</f>
        <v>0</v>
      </c>
      <c r="M36" s="9">
        <f>G36-K36</f>
        <v>0</v>
      </c>
      <c r="N36" s="10" t="e">
        <f>100*(M36/K36)</f>
        <v>#DIV/0!</v>
      </c>
      <c r="O36" s="4" t="str">
        <f>IF(AND(I36&gt;=5,J36&gt;=5,K36&gt;=5,L36&gt;=5),"eligible for chi-square test","not eligible for chi-square test")</f>
        <v>not eligible for chi-square test</v>
      </c>
      <c r="S36" s="6" t="str">
        <f>IF(O36="not eligible for chi-square test","not eligible for chi-square testing",IF(Q36&gt;=0.01,"test results not statistically significant",IF(M36&lt;=0,"test results statistically significant, minority NOT overrepresented in arrests",IF(M36&gt;0,"test results statistically significant, minority overrepresented in arrests"))))</f>
        <v>not eligible for chi-square testing</v>
      </c>
    </row>
    <row r="37" spans="1:19" x14ac:dyDescent="0.2">
      <c r="A37" s="6" t="s">
        <v>51</v>
      </c>
      <c r="B37" s="7" t="s">
        <v>52</v>
      </c>
      <c r="C37" s="8">
        <v>52</v>
      </c>
      <c r="D37" s="3">
        <v>0</v>
      </c>
      <c r="E37" s="3">
        <v>52</v>
      </c>
      <c r="F37" s="3">
        <v>0</v>
      </c>
      <c r="G37" s="3">
        <v>0</v>
      </c>
      <c r="H37" s="3">
        <v>0</v>
      </c>
      <c r="I37" s="9">
        <f>(C37/SUM(C37,F37))*SUM(D37,G37)</f>
        <v>0</v>
      </c>
      <c r="J37" s="9">
        <f>(C37/SUM(C37,F37))*SUM(E37,H37)</f>
        <v>52</v>
      </c>
      <c r="K37" s="9">
        <f>(F37/SUM(C37,F37))*SUM(D37,G37)</f>
        <v>0</v>
      </c>
      <c r="L37" s="9">
        <f>(F37/SUM(C37,F37))*SUM(E37,H37)</f>
        <v>0</v>
      </c>
      <c r="M37" s="9">
        <f>G37-K37</f>
        <v>0</v>
      </c>
      <c r="N37" s="10" t="e">
        <f>100*(M37/K37)</f>
        <v>#DIV/0!</v>
      </c>
      <c r="O37" s="4" t="str">
        <f>IF(AND(I37&gt;=5,J37&gt;=5,K37&gt;=5,L37&gt;=5),"eligible for chi-square test","not eligible for chi-square test")</f>
        <v>not eligible for chi-square test</v>
      </c>
      <c r="S37" s="6" t="str">
        <f>IF(O37="not eligible for chi-square test","not eligible for chi-square testing",IF(Q37&gt;=0.01,"test results not statistically significant",IF(M37&lt;=0,"test results statistically significant, minority NOT overrepresented in arrests",IF(M37&gt;0,"test results statistically significant, minority overrepresented in arrests"))))</f>
        <v>not eligible for chi-square testing</v>
      </c>
    </row>
    <row r="38" spans="1:19" x14ac:dyDescent="0.2">
      <c r="A38" s="6" t="s">
        <v>65</v>
      </c>
      <c r="B38" s="7" t="s">
        <v>66</v>
      </c>
      <c r="C38" s="8">
        <v>262</v>
      </c>
      <c r="D38" s="3">
        <v>2</v>
      </c>
      <c r="E38" s="3">
        <v>260</v>
      </c>
      <c r="F38" s="3">
        <v>0</v>
      </c>
      <c r="G38" s="3">
        <v>0</v>
      </c>
      <c r="H38" s="3">
        <v>0</v>
      </c>
      <c r="I38" s="9">
        <f>(C38/SUM(C38,F38))*SUM(D38,G38)</f>
        <v>2</v>
      </c>
      <c r="J38" s="9">
        <f>(C38/SUM(C38,F38))*SUM(E38,H38)</f>
        <v>260</v>
      </c>
      <c r="K38" s="9">
        <f>(F38/SUM(C38,F38))*SUM(D38,G38)</f>
        <v>0</v>
      </c>
      <c r="L38" s="9">
        <f>(F38/SUM(C38,F38))*SUM(E38,H38)</f>
        <v>0</v>
      </c>
      <c r="M38" s="9">
        <f>G38-K38</f>
        <v>0</v>
      </c>
      <c r="N38" s="10" t="e">
        <f>100*(M38/K38)</f>
        <v>#DIV/0!</v>
      </c>
      <c r="O38" s="4" t="str">
        <f>IF(AND(I38&gt;=5,J38&gt;=5,K38&gt;=5,L38&gt;=5),"eligible for chi-square test","not eligible for chi-square test")</f>
        <v>not eligible for chi-square test</v>
      </c>
      <c r="S38" s="6" t="str">
        <f>IF(O38="not eligible for chi-square test","not eligible for chi-square testing",IF(Q38&gt;=0.01,"test results not statistically significant",IF(M38&lt;=0,"test results statistically significant, minority NOT overrepresented in arrests",IF(M38&gt;0,"test results statistically significant, minority overrepresented in arrests"))))</f>
        <v>not eligible for chi-square testing</v>
      </c>
    </row>
    <row r="39" spans="1:19" x14ac:dyDescent="0.2">
      <c r="A39" s="6" t="s">
        <v>47</v>
      </c>
      <c r="B39" s="7" t="s">
        <v>48</v>
      </c>
      <c r="C39" s="8">
        <v>8114</v>
      </c>
      <c r="D39" s="3">
        <v>12</v>
      </c>
      <c r="E39" s="3">
        <v>8102</v>
      </c>
      <c r="F39" s="3">
        <v>47</v>
      </c>
      <c r="G39" s="3">
        <v>1</v>
      </c>
      <c r="H39" s="3">
        <v>46</v>
      </c>
      <c r="I39" s="9">
        <f>(C39/SUM(C39,F39))*SUM(D39,G39)</f>
        <v>12.925131724053426</v>
      </c>
      <c r="J39" s="9">
        <f>(C39/SUM(C39,F39))*SUM(E39,H39)</f>
        <v>8101.0748682759468</v>
      </c>
      <c r="K39" s="9">
        <f>(F39/SUM(C39,F39))*SUM(D39,G39)</f>
        <v>7.4868275946575177E-2</v>
      </c>
      <c r="L39" s="9">
        <f>(F39/SUM(C39,F39))*SUM(E39,H39)</f>
        <v>46.925131724053422</v>
      </c>
      <c r="M39" s="9">
        <f>G39-K39</f>
        <v>0.92513172405342481</v>
      </c>
      <c r="N39" s="10">
        <f>100*(M39/K39)</f>
        <v>1235.6792144026185</v>
      </c>
      <c r="O39" s="4" t="str">
        <f>IF(AND(I39&gt;=5,J39&gt;=5,K39&gt;=5,L39&gt;=5),"eligible for chi-square test","not eligible for chi-square test")</f>
        <v>not eligible for chi-square test</v>
      </c>
      <c r="S39" s="6" t="str">
        <f>IF(O39="not eligible for chi-square test","not eligible for chi-square testing",IF(Q39&gt;=0.01,"test results not statistically significant",IF(M39&lt;=0,"test results statistically significant, minority NOT overrepresented in arrests",IF(M39&gt;0,"test results statistically significant, minority overrepresented in arrests"))))</f>
        <v>not eligible for chi-square testing</v>
      </c>
    </row>
    <row r="40" spans="1:19" x14ac:dyDescent="0.2">
      <c r="A40" s="6" t="s">
        <v>53</v>
      </c>
      <c r="B40" s="7" t="s">
        <v>54</v>
      </c>
      <c r="C40" s="8">
        <v>1426</v>
      </c>
      <c r="D40" s="3">
        <v>31</v>
      </c>
      <c r="E40" s="3">
        <v>1395</v>
      </c>
      <c r="F40" s="3">
        <v>0</v>
      </c>
      <c r="G40" s="3">
        <v>0</v>
      </c>
      <c r="H40" s="3">
        <v>0</v>
      </c>
      <c r="I40" s="9">
        <f>(C40/SUM(C40,F40))*SUM(D40,G40)</f>
        <v>31</v>
      </c>
      <c r="J40" s="9">
        <f>(C40/SUM(C40,F40))*SUM(E40,H40)</f>
        <v>1395</v>
      </c>
      <c r="K40" s="9">
        <f>(F40/SUM(C40,F40))*SUM(D40,G40)</f>
        <v>0</v>
      </c>
      <c r="L40" s="9">
        <f>(F40/SUM(C40,F40))*SUM(E40,H40)</f>
        <v>0</v>
      </c>
      <c r="M40" s="9">
        <f>G40-K40</f>
        <v>0</v>
      </c>
      <c r="N40" s="10" t="e">
        <f>100*(M40/K40)</f>
        <v>#DIV/0!</v>
      </c>
      <c r="O40" s="4" t="str">
        <f>IF(AND(I40&gt;=5,J40&gt;=5,K40&gt;=5,L40&gt;=5),"eligible for chi-square test","not eligible for chi-square test")</f>
        <v>not eligible for chi-square test</v>
      </c>
      <c r="S40" s="6" t="str">
        <f>IF(O40="not eligible for chi-square test","not eligible for chi-square testing",IF(Q40&gt;=0.01,"test results not statistically significant",IF(M40&lt;=0,"test results statistically significant, minority NOT overrepresented in arrests",IF(M40&gt;0,"test results statistically significant, minority overrepresented in arrests"))))</f>
        <v>not eligible for chi-square testing</v>
      </c>
    </row>
    <row r="41" spans="1:19" x14ac:dyDescent="0.2">
      <c r="A41" s="6" t="s">
        <v>57</v>
      </c>
      <c r="B41" s="7" t="s">
        <v>58</v>
      </c>
      <c r="C41" s="8">
        <v>633</v>
      </c>
      <c r="D41" s="3">
        <v>11</v>
      </c>
      <c r="E41" s="3">
        <v>622</v>
      </c>
      <c r="F41" s="3">
        <v>2</v>
      </c>
      <c r="G41" s="3">
        <v>0</v>
      </c>
      <c r="H41" s="3">
        <v>2</v>
      </c>
      <c r="I41" s="9">
        <f>(C41/SUM(C41,F41))*SUM(D41,G41)</f>
        <v>10.965354330708662</v>
      </c>
      <c r="J41" s="9">
        <f>(C41/SUM(C41,F41))*SUM(E41,H41)</f>
        <v>622.03464566929131</v>
      </c>
      <c r="K41" s="9">
        <f>(F41/SUM(C41,F41))*SUM(D41,G41)</f>
        <v>3.4645669291338582E-2</v>
      </c>
      <c r="L41" s="9">
        <f>(F41/SUM(C41,F41))*SUM(E41,H41)</f>
        <v>1.9653543307086614</v>
      </c>
      <c r="M41" s="9">
        <f>G41-K41</f>
        <v>-3.4645669291338582E-2</v>
      </c>
      <c r="N41" s="10">
        <f>100*(M41/K41)</f>
        <v>-100</v>
      </c>
      <c r="O41" s="4" t="str">
        <f>IF(AND(I41&gt;=5,J41&gt;=5,K41&gt;=5,L41&gt;=5),"eligible for chi-square test","not eligible for chi-square test")</f>
        <v>not eligible for chi-square test</v>
      </c>
      <c r="S41" s="6" t="str">
        <f>IF(O41="not eligible for chi-square test","not eligible for chi-square testing",IF(Q41&gt;=0.01,"test results not statistically significant",IF(M41&lt;=0,"test results statistically significant, minority NOT overrepresented in arrests",IF(M41&gt;0,"test results statistically significant, minority overrepresented in arrests"))))</f>
        <v>not eligible for chi-square testing</v>
      </c>
    </row>
    <row r="42" spans="1:19" x14ac:dyDescent="0.2">
      <c r="A42" s="6" t="s">
        <v>455</v>
      </c>
      <c r="B42" s="7" t="s">
        <v>456</v>
      </c>
      <c r="C42" s="8">
        <v>343</v>
      </c>
      <c r="D42" s="3">
        <v>2</v>
      </c>
      <c r="E42" s="3">
        <v>341</v>
      </c>
      <c r="F42" s="3">
        <v>2</v>
      </c>
      <c r="G42" s="3">
        <v>0</v>
      </c>
      <c r="H42" s="3">
        <v>2</v>
      </c>
      <c r="I42" s="9">
        <f>(C42/SUM(C42,F42))*SUM(D42,G42)</f>
        <v>1.9884057971014493</v>
      </c>
      <c r="J42" s="9">
        <f>(C42/SUM(C42,F42))*SUM(E42,H42)</f>
        <v>341.01159420289855</v>
      </c>
      <c r="K42" s="9">
        <f>(F42/SUM(C42,F42))*SUM(D42,G42)</f>
        <v>1.1594202898550725E-2</v>
      </c>
      <c r="L42" s="9">
        <f>(F42/SUM(C42,F42))*SUM(E42,H42)</f>
        <v>1.9884057971014493</v>
      </c>
      <c r="M42" s="9">
        <f>G42-K42</f>
        <v>-1.1594202898550725E-2</v>
      </c>
      <c r="N42" s="10">
        <f>100*(M42/K42)</f>
        <v>-100</v>
      </c>
      <c r="O42" s="4" t="str">
        <f>IF(AND(I42&gt;=5,J42&gt;=5,K42&gt;=5,L42&gt;=5),"eligible for chi-square test","not eligible for chi-square test")</f>
        <v>not eligible for chi-square test</v>
      </c>
      <c r="S42" s="6" t="str">
        <f>IF(O42="not eligible for chi-square test","not eligible for chi-square testing",IF(Q42&gt;=0.01,"test results not statistically significant",IF(M42&lt;=0,"test results statistically significant, minority NOT overrepresented in arrests",IF(M42&gt;0,"test results statistically significant, minority overrepresented in arrests"))))</f>
        <v>not eligible for chi-square testing</v>
      </c>
    </row>
    <row r="43" spans="1:19" x14ac:dyDescent="0.2">
      <c r="A43" s="6" t="s">
        <v>271</v>
      </c>
      <c r="B43" s="7" t="s">
        <v>272</v>
      </c>
      <c r="C43" s="8">
        <v>341</v>
      </c>
      <c r="D43" s="3">
        <v>0</v>
      </c>
      <c r="E43" s="3">
        <v>341</v>
      </c>
      <c r="F43" s="3">
        <v>5</v>
      </c>
      <c r="G43" s="3">
        <v>0</v>
      </c>
      <c r="H43" s="3">
        <v>5</v>
      </c>
      <c r="I43" s="9">
        <f>(C43/SUM(C43,F43))*SUM(D43,G43)</f>
        <v>0</v>
      </c>
      <c r="J43" s="9">
        <f>(C43/SUM(C43,F43))*SUM(E43,H43)</f>
        <v>341</v>
      </c>
      <c r="K43" s="9">
        <f>(F43/SUM(C43,F43))*SUM(D43,G43)</f>
        <v>0</v>
      </c>
      <c r="L43" s="9">
        <f>(F43/SUM(C43,F43))*SUM(E43,H43)</f>
        <v>5</v>
      </c>
      <c r="M43" s="9">
        <f>G43-K43</f>
        <v>0</v>
      </c>
      <c r="N43" s="10" t="e">
        <f>100*(M43/K43)</f>
        <v>#DIV/0!</v>
      </c>
      <c r="O43" s="4" t="str">
        <f>IF(AND(I43&gt;=5,J43&gt;=5,K43&gt;=5,L43&gt;=5),"eligible for chi-square test","not eligible for chi-square test")</f>
        <v>not eligible for chi-square test</v>
      </c>
      <c r="S43" s="6" t="str">
        <f>IF(O43="not eligible for chi-square test","not eligible for chi-square testing",IF(Q43&gt;=0.01,"test results not statistically significant",IF(M43&lt;=0,"test results statistically significant, minority NOT overrepresented in arrests",IF(M43&gt;0,"test results statistically significant, minority overrepresented in arrests"))))</f>
        <v>not eligible for chi-square testing</v>
      </c>
    </row>
    <row r="44" spans="1:19" x14ac:dyDescent="0.2">
      <c r="A44" s="6" t="s">
        <v>61</v>
      </c>
      <c r="B44" s="7" t="s">
        <v>62</v>
      </c>
      <c r="C44" s="8">
        <v>3</v>
      </c>
      <c r="D44" s="3">
        <v>0</v>
      </c>
      <c r="E44" s="3">
        <v>3</v>
      </c>
      <c r="F44" s="3">
        <v>0</v>
      </c>
      <c r="G44" s="3">
        <v>0</v>
      </c>
      <c r="H44" s="3">
        <v>0</v>
      </c>
      <c r="I44" s="9">
        <f>(C44/SUM(C44,F44))*SUM(D44,G44)</f>
        <v>0</v>
      </c>
      <c r="J44" s="9">
        <f>(C44/SUM(C44,F44))*SUM(E44,H44)</f>
        <v>3</v>
      </c>
      <c r="K44" s="9">
        <f>(F44/SUM(C44,F44))*SUM(D44,G44)</f>
        <v>0</v>
      </c>
      <c r="L44" s="9">
        <f>(F44/SUM(C44,F44))*SUM(E44,H44)</f>
        <v>0</v>
      </c>
      <c r="M44" s="9">
        <f>G44-K44</f>
        <v>0</v>
      </c>
      <c r="N44" s="10" t="e">
        <f>100*(M44/K44)</f>
        <v>#DIV/0!</v>
      </c>
      <c r="O44" s="4" t="str">
        <f>IF(AND(I44&gt;=5,J44&gt;=5,K44&gt;=5,L44&gt;=5),"eligible for chi-square test","not eligible for chi-square test")</f>
        <v>not eligible for chi-square test</v>
      </c>
      <c r="S44" s="6" t="str">
        <f>IF(O44="not eligible for chi-square test","not eligible for chi-square testing",IF(Q44&gt;=0.01,"test results not statistically significant",IF(M44&lt;=0,"test results statistically significant, minority NOT overrepresented in arrests",IF(M44&gt;0,"test results statistically significant, minority overrepresented in arrests"))))</f>
        <v>not eligible for chi-square testing</v>
      </c>
    </row>
    <row r="45" spans="1:19" x14ac:dyDescent="0.2">
      <c r="A45" s="6" t="s">
        <v>59</v>
      </c>
      <c r="B45" s="7" t="s">
        <v>60</v>
      </c>
      <c r="C45" s="8">
        <v>1583</v>
      </c>
      <c r="D45" s="3">
        <v>11</v>
      </c>
      <c r="E45" s="3">
        <v>1572</v>
      </c>
      <c r="F45" s="3">
        <v>2</v>
      </c>
      <c r="G45" s="3">
        <v>0</v>
      </c>
      <c r="H45" s="3">
        <v>2</v>
      </c>
      <c r="I45" s="9">
        <f>(C45/SUM(C45,F45))*SUM(D45,G45)</f>
        <v>10.986119873817035</v>
      </c>
      <c r="J45" s="9">
        <f>(C45/SUM(C45,F45))*SUM(E45,H45)</f>
        <v>1572.013880126183</v>
      </c>
      <c r="K45" s="9">
        <f>(F45/SUM(C45,F45))*SUM(D45,G45)</f>
        <v>1.38801261829653E-2</v>
      </c>
      <c r="L45" s="9">
        <f>(F45/SUM(C45,F45))*SUM(E45,H45)</f>
        <v>1.9861198738170349</v>
      </c>
      <c r="M45" s="9">
        <f>G45-K45</f>
        <v>-1.38801261829653E-2</v>
      </c>
      <c r="N45" s="10">
        <f>100*(M45/K45)</f>
        <v>-100</v>
      </c>
      <c r="O45" s="4" t="str">
        <f>IF(AND(I45&gt;=5,J45&gt;=5,K45&gt;=5,L45&gt;=5),"eligible for chi-square test","not eligible for chi-square test")</f>
        <v>not eligible for chi-square test</v>
      </c>
      <c r="S45" s="6" t="str">
        <f>IF(O45="not eligible for chi-square test","not eligible for chi-square testing",IF(Q45&gt;=0.01,"test results not statistically significant",IF(M45&lt;=0,"test results statistically significant, minority NOT overrepresented in arrests",IF(M45&gt;0,"test results statistically significant, minority overrepresented in arrests"))))</f>
        <v>not eligible for chi-square testing</v>
      </c>
    </row>
    <row r="46" spans="1:19" x14ac:dyDescent="0.2">
      <c r="A46" s="6" t="s">
        <v>259</v>
      </c>
      <c r="B46" s="7" t="s">
        <v>260</v>
      </c>
      <c r="C46" s="8">
        <v>90</v>
      </c>
      <c r="D46" s="3">
        <v>3</v>
      </c>
      <c r="E46" s="3">
        <v>87</v>
      </c>
      <c r="F46" s="3">
        <v>0</v>
      </c>
      <c r="G46" s="3">
        <v>0</v>
      </c>
      <c r="H46" s="3">
        <v>0</v>
      </c>
      <c r="I46" s="9">
        <f>(C46/SUM(C46,F46))*SUM(D46,G46)</f>
        <v>3</v>
      </c>
      <c r="J46" s="9">
        <f>(C46/SUM(C46,F46))*SUM(E46,H46)</f>
        <v>87</v>
      </c>
      <c r="K46" s="9">
        <f>(F46/SUM(C46,F46))*SUM(D46,G46)</f>
        <v>0</v>
      </c>
      <c r="L46" s="9">
        <f>(F46/SUM(C46,F46))*SUM(E46,H46)</f>
        <v>0</v>
      </c>
      <c r="M46" s="9">
        <f>G46-K46</f>
        <v>0</v>
      </c>
      <c r="N46" s="10" t="e">
        <f>100*(M46/K46)</f>
        <v>#DIV/0!</v>
      </c>
      <c r="O46" s="4" t="str">
        <f>IF(AND(I46&gt;=5,J46&gt;=5,K46&gt;=5,L46&gt;=5),"eligible for chi-square test","not eligible for chi-square test")</f>
        <v>not eligible for chi-square test</v>
      </c>
      <c r="S46" s="6" t="str">
        <f>IF(O46="not eligible for chi-square test","not eligible for chi-square testing",IF(Q46&gt;=0.01,"test results not statistically significant",IF(M46&lt;=0,"test results statistically significant, minority NOT overrepresented in arrests",IF(M46&gt;0,"test results statistically significant, minority overrepresented in arrests"))))</f>
        <v>not eligible for chi-square testing</v>
      </c>
    </row>
    <row r="47" spans="1:19" x14ac:dyDescent="0.2">
      <c r="A47" s="6" t="s">
        <v>67</v>
      </c>
      <c r="B47" s="7" t="s">
        <v>68</v>
      </c>
      <c r="C47" s="8">
        <v>2668</v>
      </c>
      <c r="D47" s="3">
        <v>5</v>
      </c>
      <c r="E47" s="3">
        <v>2663</v>
      </c>
      <c r="F47" s="3">
        <v>26</v>
      </c>
      <c r="G47" s="3">
        <v>0</v>
      </c>
      <c r="H47" s="3">
        <v>26</v>
      </c>
      <c r="I47" s="9">
        <f>(C47/SUM(C47,F47))*SUM(D47,G47)</f>
        <v>4.9517446176688935</v>
      </c>
      <c r="J47" s="9">
        <f>(C47/SUM(C47,F47))*SUM(E47,H47)</f>
        <v>2663.0482553823313</v>
      </c>
      <c r="K47" s="9">
        <f>(F47/SUM(C47,F47))*SUM(D47,G47)</f>
        <v>4.8255382331106156E-2</v>
      </c>
      <c r="L47" s="9">
        <f>(F47/SUM(C47,F47))*SUM(E47,H47)</f>
        <v>25.95174461766889</v>
      </c>
      <c r="M47" s="9">
        <f>G47-K47</f>
        <v>-4.8255382331106156E-2</v>
      </c>
      <c r="N47" s="10">
        <f>100*(M47/K47)</f>
        <v>-100</v>
      </c>
      <c r="O47" s="4" t="str">
        <f>IF(AND(I47&gt;=5,J47&gt;=5,K47&gt;=5,L47&gt;=5),"eligible for chi-square test","not eligible for chi-square test")</f>
        <v>not eligible for chi-square test</v>
      </c>
      <c r="S47" s="6" t="str">
        <f>IF(O47="not eligible for chi-square test","not eligible for chi-square testing",IF(Q47&gt;=0.01,"test results not statistically significant",IF(M47&lt;=0,"test results statistically significant, minority NOT overrepresented in arrests",IF(M47&gt;0,"test results statistically significant, minority overrepresented in arrests"))))</f>
        <v>not eligible for chi-square testing</v>
      </c>
    </row>
    <row r="48" spans="1:19" x14ac:dyDescent="0.2">
      <c r="A48" s="6" t="s">
        <v>71</v>
      </c>
      <c r="B48" s="7" t="s">
        <v>72</v>
      </c>
      <c r="C48" s="8">
        <v>5062</v>
      </c>
      <c r="D48" s="3">
        <v>49</v>
      </c>
      <c r="E48" s="3">
        <v>5013</v>
      </c>
      <c r="F48" s="3">
        <v>2</v>
      </c>
      <c r="G48" s="3">
        <v>0</v>
      </c>
      <c r="H48" s="3">
        <v>2</v>
      </c>
      <c r="I48" s="9">
        <f>(C48/SUM(C48,F48))*SUM(D48,G48)</f>
        <v>48.980647709320692</v>
      </c>
      <c r="J48" s="9">
        <f>(C48/SUM(C48,F48))*SUM(E48,H48)</f>
        <v>5013.0193522906793</v>
      </c>
      <c r="K48" s="9">
        <f>(F48/SUM(C48,F48))*SUM(D48,G48)</f>
        <v>1.9352290679304898E-2</v>
      </c>
      <c r="L48" s="9">
        <f>(F48/SUM(C48,F48))*SUM(E48,H48)</f>
        <v>1.9806477093206951</v>
      </c>
      <c r="M48" s="9">
        <f>G48-K48</f>
        <v>-1.9352290679304898E-2</v>
      </c>
      <c r="N48" s="10">
        <f>100*(M48/K48)</f>
        <v>-100</v>
      </c>
      <c r="O48" s="4" t="str">
        <f>IF(AND(I48&gt;=5,J48&gt;=5,K48&gt;=5,L48&gt;=5),"eligible for chi-square test","not eligible for chi-square test")</f>
        <v>not eligible for chi-square test</v>
      </c>
      <c r="S48" s="6" t="str">
        <f>IF(O48="not eligible for chi-square test","not eligible for chi-square testing",IF(Q48&gt;=0.01,"test results not statistically significant",IF(M48&lt;=0,"test results statistically significant, minority NOT overrepresented in arrests",IF(M48&gt;0,"test results statistically significant, minority overrepresented in arrests"))))</f>
        <v>not eligible for chi-square testing</v>
      </c>
    </row>
    <row r="49" spans="1:19" x14ac:dyDescent="0.2">
      <c r="A49" s="6" t="s">
        <v>411</v>
      </c>
      <c r="B49" s="7" t="s">
        <v>412</v>
      </c>
      <c r="C49" s="8">
        <v>118</v>
      </c>
      <c r="D49" s="3">
        <v>0</v>
      </c>
      <c r="E49" s="3">
        <v>118</v>
      </c>
      <c r="F49" s="3">
        <v>0</v>
      </c>
      <c r="G49" s="3">
        <v>0</v>
      </c>
      <c r="H49" s="3">
        <v>0</v>
      </c>
      <c r="I49" s="9">
        <f>(C49/SUM(C49,F49))*SUM(D49,G49)</f>
        <v>0</v>
      </c>
      <c r="J49" s="9">
        <f>(C49/SUM(C49,F49))*SUM(E49,H49)</f>
        <v>118</v>
      </c>
      <c r="K49" s="9">
        <f>(F49/SUM(C49,F49))*SUM(D49,G49)</f>
        <v>0</v>
      </c>
      <c r="L49" s="9">
        <f>(F49/SUM(C49,F49))*SUM(E49,H49)</f>
        <v>0</v>
      </c>
      <c r="M49" s="9">
        <f>G49-K49</f>
        <v>0</v>
      </c>
      <c r="N49" s="10" t="e">
        <f>100*(M49/K49)</f>
        <v>#DIV/0!</v>
      </c>
      <c r="O49" s="4" t="str">
        <f>IF(AND(I49&gt;=5,J49&gt;=5,K49&gt;=5,L49&gt;=5),"eligible for chi-square test","not eligible for chi-square test")</f>
        <v>not eligible for chi-square test</v>
      </c>
      <c r="S49" s="6" t="str">
        <f>IF(O49="not eligible for chi-square test","not eligible for chi-square testing",IF(Q49&gt;=0.01,"test results not statistically significant",IF(M49&lt;=0,"test results statistically significant, minority NOT overrepresented in arrests",IF(M49&gt;0,"test results statistically significant, minority overrepresented in arrests"))))</f>
        <v>not eligible for chi-square testing</v>
      </c>
    </row>
    <row r="50" spans="1:19" x14ac:dyDescent="0.2">
      <c r="A50" s="6" t="s">
        <v>501</v>
      </c>
      <c r="B50" s="7" t="s">
        <v>502</v>
      </c>
      <c r="C50" s="8">
        <v>3</v>
      </c>
      <c r="D50" s="3">
        <v>0</v>
      </c>
      <c r="E50" s="3">
        <v>3</v>
      </c>
      <c r="F50" s="3">
        <v>0</v>
      </c>
      <c r="G50" s="3">
        <v>0</v>
      </c>
      <c r="H50" s="3">
        <v>0</v>
      </c>
      <c r="I50" s="9">
        <f>(C50/SUM(C50,F50))*SUM(D50,G50)</f>
        <v>0</v>
      </c>
      <c r="J50" s="9">
        <f>(C50/SUM(C50,F50))*SUM(E50,H50)</f>
        <v>3</v>
      </c>
      <c r="K50" s="9">
        <f>(F50/SUM(C50,F50))*SUM(D50,G50)</f>
        <v>0</v>
      </c>
      <c r="L50" s="9">
        <f>(F50/SUM(C50,F50))*SUM(E50,H50)</f>
        <v>0</v>
      </c>
      <c r="M50" s="9">
        <f>G50-K50</f>
        <v>0</v>
      </c>
      <c r="N50" s="10" t="e">
        <f>100*(M50/K50)</f>
        <v>#DIV/0!</v>
      </c>
      <c r="O50" s="4" t="str">
        <f>IF(AND(I50&gt;=5,J50&gt;=5,K50&gt;=5,L50&gt;=5),"eligible for chi-square test","not eligible for chi-square test")</f>
        <v>not eligible for chi-square test</v>
      </c>
      <c r="S50" s="6" t="str">
        <f>IF(O50="not eligible for chi-square test","not eligible for chi-square testing",IF(Q50&gt;=0.01,"test results not statistically significant",IF(M50&lt;=0,"test results statistically significant, minority NOT overrepresented in arrests",IF(M50&gt;0,"test results statistically significant, minority overrepresented in arrests"))))</f>
        <v>not eligible for chi-square testing</v>
      </c>
    </row>
    <row r="51" spans="1:19" x14ac:dyDescent="0.2">
      <c r="A51" s="6" t="s">
        <v>75</v>
      </c>
      <c r="B51" s="7" t="s">
        <v>76</v>
      </c>
      <c r="C51" s="8">
        <v>524</v>
      </c>
      <c r="D51" s="3">
        <v>5</v>
      </c>
      <c r="E51" s="3">
        <v>519</v>
      </c>
      <c r="F51" s="3">
        <v>4</v>
      </c>
      <c r="G51" s="3">
        <v>0</v>
      </c>
      <c r="H51" s="3">
        <v>4</v>
      </c>
      <c r="I51" s="9">
        <f>(C51/SUM(C51,F51))*SUM(D51,G51)</f>
        <v>4.9621212121212119</v>
      </c>
      <c r="J51" s="9">
        <f>(C51/SUM(C51,F51))*SUM(E51,H51)</f>
        <v>519.03787878787875</v>
      </c>
      <c r="K51" s="9">
        <f>(F51/SUM(C51,F51))*SUM(D51,G51)</f>
        <v>3.787878787878788E-2</v>
      </c>
      <c r="L51" s="9">
        <f>(F51/SUM(C51,F51))*SUM(E51,H51)</f>
        <v>3.9621212121212124</v>
      </c>
      <c r="M51" s="9">
        <f>G51-K51</f>
        <v>-3.787878787878788E-2</v>
      </c>
      <c r="N51" s="10">
        <f>100*(M51/K51)</f>
        <v>-100</v>
      </c>
      <c r="O51" s="4" t="str">
        <f>IF(AND(I51&gt;=5,J51&gt;=5,K51&gt;=5,L51&gt;=5),"eligible for chi-square test","not eligible for chi-square test")</f>
        <v>not eligible for chi-square test</v>
      </c>
      <c r="S51" s="6" t="str">
        <f>IF(O51="not eligible for chi-square test","not eligible for chi-square testing",IF(Q51&gt;=0.01,"test results not statistically significant",IF(M51&lt;=0,"test results statistically significant, minority NOT overrepresented in arrests",IF(M51&gt;0,"test results statistically significant, minority overrepresented in arrests"))))</f>
        <v>not eligible for chi-square testing</v>
      </c>
    </row>
    <row r="52" spans="1:19" x14ac:dyDescent="0.2">
      <c r="A52" s="6" t="s">
        <v>605</v>
      </c>
      <c r="B52" s="7" t="s">
        <v>606</v>
      </c>
      <c r="C52" s="8">
        <v>0</v>
      </c>
      <c r="D52" s="3">
        <v>0</v>
      </c>
      <c r="E52" s="3">
        <v>0</v>
      </c>
      <c r="F52" s="3">
        <v>0</v>
      </c>
      <c r="G52" s="3">
        <v>0</v>
      </c>
      <c r="H52" s="3">
        <v>0</v>
      </c>
      <c r="I52" s="9" t="e">
        <f>(C52/SUM(C52,F52))*SUM(D52,G52)</f>
        <v>#DIV/0!</v>
      </c>
      <c r="J52" s="9" t="e">
        <f>(C52/SUM(C52,F52))*SUM(E52,H52)</f>
        <v>#DIV/0!</v>
      </c>
      <c r="K52" s="9" t="e">
        <f>(F52/SUM(C52,F52))*SUM(D52,G52)</f>
        <v>#DIV/0!</v>
      </c>
      <c r="L52" s="9" t="e">
        <f>(F52/SUM(C52,F52))*SUM(E52,H52)</f>
        <v>#DIV/0!</v>
      </c>
      <c r="M52" s="9" t="e">
        <f>G52-K52</f>
        <v>#DIV/0!</v>
      </c>
      <c r="N52" s="10" t="e">
        <f>100*(M52/K52)</f>
        <v>#DIV/0!</v>
      </c>
      <c r="O52" s="4" t="e">
        <f>IF(AND(I52&gt;=5,J52&gt;=5,K52&gt;=5,L52&gt;=5),"eligible for chi-square test","not eligible for chi-square test")</f>
        <v>#DIV/0!</v>
      </c>
      <c r="S52" s="6" t="e">
        <f>IF(O52="not eligible for chi-square test","not eligible for chi-square testing",IF(Q52&gt;=0.01,"test results not statistically significant",IF(M52&lt;=0,"test results statistically significant, minority NOT overrepresented in arrests",IF(M52&gt;0,"test results statistically significant, minority overrepresented in arrests"))))</f>
        <v>#DIV/0!</v>
      </c>
    </row>
    <row r="53" spans="1:19" x14ac:dyDescent="0.2">
      <c r="A53" s="6" t="s">
        <v>457</v>
      </c>
      <c r="B53" s="7" t="s">
        <v>458</v>
      </c>
      <c r="C53" s="8">
        <v>1364</v>
      </c>
      <c r="D53" s="3">
        <v>2</v>
      </c>
      <c r="E53" s="3">
        <v>1362</v>
      </c>
      <c r="F53" s="3">
        <v>27</v>
      </c>
      <c r="G53" s="3">
        <v>0</v>
      </c>
      <c r="H53" s="3">
        <v>27</v>
      </c>
      <c r="I53" s="9">
        <f>(C53/SUM(C53,F53))*SUM(D53,G53)</f>
        <v>1.9611790079079798</v>
      </c>
      <c r="J53" s="9">
        <f>(C53/SUM(C53,F53))*SUM(E53,H53)</f>
        <v>1362.038820992092</v>
      </c>
      <c r="K53" s="9">
        <f>(F53/SUM(C53,F53))*SUM(D53,G53)</f>
        <v>3.8820992092020126E-2</v>
      </c>
      <c r="L53" s="9">
        <f>(F53/SUM(C53,F53))*SUM(E53,H53)</f>
        <v>26.961179007907976</v>
      </c>
      <c r="M53" s="9">
        <f>G53-K53</f>
        <v>-3.8820992092020126E-2</v>
      </c>
      <c r="N53" s="10">
        <f>100*(M53/K53)</f>
        <v>-100</v>
      </c>
      <c r="O53" s="4" t="str">
        <f>IF(AND(I53&gt;=5,J53&gt;=5,K53&gt;=5,L53&gt;=5),"eligible for chi-square test","not eligible for chi-square test")</f>
        <v>not eligible for chi-square test</v>
      </c>
      <c r="S53" s="6" t="str">
        <f>IF(O53="not eligible for chi-square test","not eligible for chi-square testing",IF(Q53&gt;=0.01,"test results not statistically significant",IF(M53&lt;=0,"test results statistically significant, minority NOT overrepresented in arrests",IF(M53&gt;0,"test results statistically significant, minority overrepresented in arrests"))))</f>
        <v>not eligible for chi-square testing</v>
      </c>
    </row>
    <row r="54" spans="1:19" x14ac:dyDescent="0.2">
      <c r="A54" s="6" t="s">
        <v>233</v>
      </c>
      <c r="B54" s="7" t="s">
        <v>234</v>
      </c>
      <c r="C54" s="8">
        <v>702</v>
      </c>
      <c r="D54" s="3">
        <v>4</v>
      </c>
      <c r="E54" s="3">
        <v>698</v>
      </c>
      <c r="F54" s="3">
        <v>1</v>
      </c>
      <c r="G54" s="3">
        <v>0</v>
      </c>
      <c r="H54" s="3">
        <v>1</v>
      </c>
      <c r="I54" s="9">
        <f>(C54/SUM(C54,F54))*SUM(D54,G54)</f>
        <v>3.9943100995732577</v>
      </c>
      <c r="J54" s="9">
        <f>(C54/SUM(C54,F54))*SUM(E54,H54)</f>
        <v>698.00568990042677</v>
      </c>
      <c r="K54" s="9">
        <f>(F54/SUM(C54,F54))*SUM(D54,G54)</f>
        <v>5.6899004267425323E-3</v>
      </c>
      <c r="L54" s="9">
        <f>(F54/SUM(C54,F54))*SUM(E54,H54)</f>
        <v>0.99431009957325756</v>
      </c>
      <c r="M54" s="9">
        <f>G54-K54</f>
        <v>-5.6899004267425323E-3</v>
      </c>
      <c r="N54" s="10">
        <f>100*(M54/K54)</f>
        <v>-100</v>
      </c>
      <c r="O54" s="4" t="str">
        <f>IF(AND(I54&gt;=5,J54&gt;=5,K54&gt;=5,L54&gt;=5),"eligible for chi-square test","not eligible for chi-square test")</f>
        <v>not eligible for chi-square test</v>
      </c>
      <c r="S54" s="6" t="str">
        <f>IF(O54="not eligible for chi-square test","not eligible for chi-square testing",IF(Q54&gt;=0.01,"test results not statistically significant",IF(M54&lt;=0,"test results statistically significant, minority NOT overrepresented in arrests",IF(M54&gt;0,"test results statistically significant, minority overrepresented in arrests"))))</f>
        <v>not eligible for chi-square testing</v>
      </c>
    </row>
    <row r="55" spans="1:19" x14ac:dyDescent="0.2">
      <c r="A55" s="6" t="s">
        <v>291</v>
      </c>
      <c r="B55" s="7" t="s">
        <v>292</v>
      </c>
      <c r="C55" s="8">
        <v>268</v>
      </c>
      <c r="D55" s="3">
        <v>1</v>
      </c>
      <c r="E55" s="3">
        <v>267</v>
      </c>
      <c r="F55" s="3">
        <v>3</v>
      </c>
      <c r="G55" s="3">
        <v>0</v>
      </c>
      <c r="H55" s="3">
        <v>3</v>
      </c>
      <c r="I55" s="9">
        <f>(C55/SUM(C55,F55))*SUM(D55,G55)</f>
        <v>0.98892988929889303</v>
      </c>
      <c r="J55" s="9">
        <f>(C55/SUM(C55,F55))*SUM(E55,H55)</f>
        <v>267.0110701107011</v>
      </c>
      <c r="K55" s="9">
        <f>(F55/SUM(C55,F55))*SUM(D55,G55)</f>
        <v>1.107011070110701E-2</v>
      </c>
      <c r="L55" s="9">
        <f>(F55/SUM(C55,F55))*SUM(E55,H55)</f>
        <v>2.9889298892988929</v>
      </c>
      <c r="M55" s="9">
        <f>G55-K55</f>
        <v>-1.107011070110701E-2</v>
      </c>
      <c r="N55" s="10">
        <f>100*(M55/K55)</f>
        <v>-100</v>
      </c>
      <c r="O55" s="4" t="str">
        <f>IF(AND(I55&gt;=5,J55&gt;=5,K55&gt;=5,L55&gt;=5),"eligible for chi-square test","not eligible for chi-square test")</f>
        <v>not eligible for chi-square test</v>
      </c>
      <c r="S55" s="6" t="str">
        <f>IF(O55="not eligible for chi-square test","not eligible for chi-square testing",IF(Q55&gt;=0.01,"test results not statistically significant",IF(M55&lt;=0,"test results statistically significant, minority NOT overrepresented in arrests",IF(M55&gt;0,"test results statistically significant, minority overrepresented in arrests"))))</f>
        <v>not eligible for chi-square testing</v>
      </c>
    </row>
    <row r="56" spans="1:19" x14ac:dyDescent="0.2">
      <c r="A56" s="6" t="s">
        <v>513</v>
      </c>
      <c r="B56" s="7" t="s">
        <v>514</v>
      </c>
      <c r="C56" s="8">
        <v>2279</v>
      </c>
      <c r="D56" s="3">
        <v>12</v>
      </c>
      <c r="E56" s="3">
        <v>2267</v>
      </c>
      <c r="F56" s="3">
        <v>5</v>
      </c>
      <c r="G56" s="3">
        <v>0</v>
      </c>
      <c r="H56" s="3">
        <v>5</v>
      </c>
      <c r="I56" s="9">
        <f>(C56/SUM(C56,F56))*SUM(D56,G56)</f>
        <v>11.973730297723293</v>
      </c>
      <c r="J56" s="9">
        <f>(C56/SUM(C56,F56))*SUM(E56,H56)</f>
        <v>2267.0262697022767</v>
      </c>
      <c r="K56" s="9">
        <f>(F56/SUM(C56,F56))*SUM(D56,G56)</f>
        <v>2.6269702276707531E-2</v>
      </c>
      <c r="L56" s="9">
        <f>(F56/SUM(C56,F56))*SUM(E56,H56)</f>
        <v>4.9737302977232929</v>
      </c>
      <c r="M56" s="9">
        <f>G56-K56</f>
        <v>-2.6269702276707531E-2</v>
      </c>
      <c r="N56" s="10">
        <f>100*(M56/K56)</f>
        <v>-100</v>
      </c>
      <c r="O56" s="4" t="str">
        <f>IF(AND(I56&gt;=5,J56&gt;=5,K56&gt;=5,L56&gt;=5),"eligible for chi-square test","not eligible for chi-square test")</f>
        <v>not eligible for chi-square test</v>
      </c>
      <c r="S56" s="6" t="str">
        <f>IF(O56="not eligible for chi-square test","not eligible for chi-square testing",IF(Q56&gt;=0.01,"test results not statistically significant",IF(M56&lt;=0,"test results statistically significant, minority NOT overrepresented in arrests",IF(M56&gt;0,"test results statistically significant, minority overrepresented in arrests"))))</f>
        <v>not eligible for chi-square testing</v>
      </c>
    </row>
    <row r="57" spans="1:19" x14ac:dyDescent="0.2">
      <c r="A57" s="6" t="s">
        <v>461</v>
      </c>
      <c r="B57" s="7" t="s">
        <v>462</v>
      </c>
      <c r="C57" s="8">
        <v>46</v>
      </c>
      <c r="D57" s="3">
        <v>0</v>
      </c>
      <c r="E57" s="3">
        <v>46</v>
      </c>
      <c r="F57" s="3">
        <v>0</v>
      </c>
      <c r="G57" s="3">
        <v>0</v>
      </c>
      <c r="H57" s="3">
        <v>0</v>
      </c>
      <c r="I57" s="9">
        <f>(C57/SUM(C57,F57))*SUM(D57,G57)</f>
        <v>0</v>
      </c>
      <c r="J57" s="9">
        <f>(C57/SUM(C57,F57))*SUM(E57,H57)</f>
        <v>46</v>
      </c>
      <c r="K57" s="9">
        <f>(F57/SUM(C57,F57))*SUM(D57,G57)</f>
        <v>0</v>
      </c>
      <c r="L57" s="9">
        <f>(F57/SUM(C57,F57))*SUM(E57,H57)</f>
        <v>0</v>
      </c>
      <c r="M57" s="9">
        <f>G57-K57</f>
        <v>0</v>
      </c>
      <c r="N57" s="10" t="e">
        <f>100*(M57/K57)</f>
        <v>#DIV/0!</v>
      </c>
      <c r="O57" s="4" t="str">
        <f>IF(AND(I57&gt;=5,J57&gt;=5,K57&gt;=5,L57&gt;=5),"eligible for chi-square test","not eligible for chi-square test")</f>
        <v>not eligible for chi-square test</v>
      </c>
      <c r="S57" s="6" t="str">
        <f>IF(O57="not eligible for chi-square test","not eligible for chi-square testing",IF(Q57&gt;=0.01,"test results not statistically significant",IF(M57&lt;=0,"test results statistically significant, minority NOT overrepresented in arrests",IF(M57&gt;0,"test results statistically significant, minority overrepresented in arrests"))))</f>
        <v>not eligible for chi-square testing</v>
      </c>
    </row>
    <row r="58" spans="1:19" x14ac:dyDescent="0.2">
      <c r="A58" s="6" t="s">
        <v>459</v>
      </c>
      <c r="B58" s="7" t="s">
        <v>460</v>
      </c>
      <c r="C58" s="8">
        <v>7352</v>
      </c>
      <c r="D58" s="3">
        <v>8</v>
      </c>
      <c r="E58" s="3">
        <v>7344</v>
      </c>
      <c r="F58" s="3">
        <v>26</v>
      </c>
      <c r="G58" s="3">
        <v>0</v>
      </c>
      <c r="H58" s="3">
        <v>26</v>
      </c>
      <c r="I58" s="9">
        <f>(C58/SUM(C58,F58))*SUM(D58,G58)</f>
        <v>7.9718080780699374</v>
      </c>
      <c r="J58" s="9">
        <f>(C58/SUM(C58,F58))*SUM(E58,H58)</f>
        <v>7344.0281919219296</v>
      </c>
      <c r="K58" s="9">
        <f>(F58/SUM(C58,F58))*SUM(D58,G58)</f>
        <v>2.8191921930062348E-2</v>
      </c>
      <c r="L58" s="9">
        <f>(F58/SUM(C58,F58))*SUM(E58,H58)</f>
        <v>25.971808078069937</v>
      </c>
      <c r="M58" s="9">
        <f>G58-K58</f>
        <v>-2.8191921930062348E-2</v>
      </c>
      <c r="N58" s="10">
        <f>100*(M58/K58)</f>
        <v>-100</v>
      </c>
      <c r="O58" s="4" t="str">
        <f>IF(AND(I58&gt;=5,J58&gt;=5,K58&gt;=5,L58&gt;=5),"eligible for chi-square test","not eligible for chi-square test")</f>
        <v>not eligible for chi-square test</v>
      </c>
      <c r="S58" s="6" t="str">
        <f>IF(O58="not eligible for chi-square test","not eligible for chi-square testing",IF(Q58&gt;=0.01,"test results not statistically significant",IF(M58&lt;=0,"test results statistically significant, minority NOT overrepresented in arrests",IF(M58&gt;0,"test results statistically significant, minority overrepresented in arrests"))))</f>
        <v>not eligible for chi-square testing</v>
      </c>
    </row>
    <row r="59" spans="1:19" x14ac:dyDescent="0.2">
      <c r="A59" s="6" t="s">
        <v>81</v>
      </c>
      <c r="B59" s="7" t="s">
        <v>82</v>
      </c>
      <c r="C59" s="8">
        <v>10012</v>
      </c>
      <c r="D59" s="3">
        <v>128</v>
      </c>
      <c r="E59" s="3">
        <v>9884</v>
      </c>
      <c r="F59" s="3">
        <v>110</v>
      </c>
      <c r="G59" s="3">
        <v>2</v>
      </c>
      <c r="H59" s="3">
        <v>108</v>
      </c>
      <c r="I59" s="9">
        <f>(C59/SUM(C59,F59))*SUM(D59,G59)</f>
        <v>128.5872357241652</v>
      </c>
      <c r="J59" s="9">
        <f>(C59/SUM(C59,F59))*SUM(E59,H59)</f>
        <v>9883.4127642758358</v>
      </c>
      <c r="K59" s="9">
        <f>(F59/SUM(C59,F59))*SUM(D59,G59)</f>
        <v>1.4127642758348151</v>
      </c>
      <c r="L59" s="9">
        <f>(F59/SUM(C59,F59))*SUM(E59,H59)</f>
        <v>108.58723572416518</v>
      </c>
      <c r="M59" s="9">
        <f>G59-K59</f>
        <v>0.58723572416518488</v>
      </c>
      <c r="N59" s="10">
        <f>100*(M59/K59)</f>
        <v>41.566433566433581</v>
      </c>
      <c r="O59" s="4" t="str">
        <f>IF(AND(I59&gt;=5,J59&gt;=5,K59&gt;=5,L59&gt;=5),"eligible for chi-square test","not eligible for chi-square test")</f>
        <v>not eligible for chi-square test</v>
      </c>
      <c r="S59" s="6" t="str">
        <f>IF(O59="not eligible for chi-square test","not eligible for chi-square testing",IF(Q59&gt;=0.01,"test results not statistically significant",IF(M59&lt;=0,"test results statistically significant, minority NOT overrepresented in arrests",IF(M59&gt;0,"test results statistically significant, minority overrepresented in arrests"))))</f>
        <v>not eligible for chi-square testing</v>
      </c>
    </row>
    <row r="60" spans="1:19" x14ac:dyDescent="0.2">
      <c r="A60" s="6" t="s">
        <v>79</v>
      </c>
      <c r="B60" s="7" t="s">
        <v>80</v>
      </c>
      <c r="C60" s="8">
        <v>74</v>
      </c>
      <c r="D60" s="3">
        <v>0</v>
      </c>
      <c r="E60" s="3">
        <v>74</v>
      </c>
      <c r="F60" s="3">
        <v>1</v>
      </c>
      <c r="G60" s="3">
        <v>0</v>
      </c>
      <c r="H60" s="3">
        <v>1</v>
      </c>
      <c r="I60" s="9">
        <f>(C60/SUM(C60,F60))*SUM(D60,G60)</f>
        <v>0</v>
      </c>
      <c r="J60" s="9">
        <f>(C60/SUM(C60,F60))*SUM(E60,H60)</f>
        <v>74</v>
      </c>
      <c r="K60" s="9">
        <f>(F60/SUM(C60,F60))*SUM(D60,G60)</f>
        <v>0</v>
      </c>
      <c r="L60" s="9">
        <f>(F60/SUM(C60,F60))*SUM(E60,H60)</f>
        <v>1</v>
      </c>
      <c r="M60" s="9">
        <f>G60-K60</f>
        <v>0</v>
      </c>
      <c r="N60" s="10" t="e">
        <f>100*(M60/K60)</f>
        <v>#DIV/0!</v>
      </c>
      <c r="O60" s="4" t="str">
        <f>IF(AND(I60&gt;=5,J60&gt;=5,K60&gt;=5,L60&gt;=5),"eligible for chi-square test","not eligible for chi-square test")</f>
        <v>not eligible for chi-square test</v>
      </c>
      <c r="S60" s="6" t="str">
        <f>IF(O60="not eligible for chi-square test","not eligible for chi-square testing",IF(Q60&gt;=0.01,"test results not statistically significant",IF(M60&lt;=0,"test results statistically significant, minority NOT overrepresented in arrests",IF(M60&gt;0,"test results statistically significant, minority overrepresented in arrests"))))</f>
        <v>not eligible for chi-square testing</v>
      </c>
    </row>
    <row r="61" spans="1:19" x14ac:dyDescent="0.2">
      <c r="A61" s="6" t="s">
        <v>385</v>
      </c>
      <c r="B61" s="7" t="s">
        <v>386</v>
      </c>
      <c r="C61" s="8">
        <v>388</v>
      </c>
      <c r="D61" s="3">
        <v>1</v>
      </c>
      <c r="E61" s="3">
        <v>387</v>
      </c>
      <c r="F61" s="3">
        <v>5</v>
      </c>
      <c r="G61" s="3">
        <v>0</v>
      </c>
      <c r="H61" s="3">
        <v>5</v>
      </c>
      <c r="I61" s="9">
        <f>(C61/SUM(C61,F61))*SUM(D61,G61)</f>
        <v>0.98727735368956748</v>
      </c>
      <c r="J61" s="9">
        <f>(C61/SUM(C61,F61))*SUM(E61,H61)</f>
        <v>387.01272264631046</v>
      </c>
      <c r="K61" s="9">
        <f>(F61/SUM(C61,F61))*SUM(D61,G61)</f>
        <v>1.2722646310432569E-2</v>
      </c>
      <c r="L61" s="9">
        <f>(F61/SUM(C61,F61))*SUM(E61,H61)</f>
        <v>4.9872773536895671</v>
      </c>
      <c r="M61" s="9">
        <f>G61-K61</f>
        <v>-1.2722646310432569E-2</v>
      </c>
      <c r="N61" s="10">
        <f>100*(M61/K61)</f>
        <v>-100</v>
      </c>
      <c r="O61" s="4" t="str">
        <f>IF(AND(I61&gt;=5,J61&gt;=5,K61&gt;=5,L61&gt;=5),"eligible for chi-square test","not eligible for chi-square test")</f>
        <v>not eligible for chi-square test</v>
      </c>
      <c r="S61" s="6" t="str">
        <f>IF(O61="not eligible for chi-square test","not eligible for chi-square testing",IF(Q61&gt;=0.01,"test results not statistically significant",IF(M61&lt;=0,"test results statistically significant, minority NOT overrepresented in arrests",IF(M61&gt;0,"test results statistically significant, minority overrepresented in arrests"))))</f>
        <v>not eligible for chi-square testing</v>
      </c>
    </row>
    <row r="62" spans="1:19" x14ac:dyDescent="0.2">
      <c r="A62" s="6" t="s">
        <v>7</v>
      </c>
      <c r="B62" s="7" t="s">
        <v>8</v>
      </c>
      <c r="C62" s="8">
        <v>269</v>
      </c>
      <c r="D62" s="3">
        <v>1</v>
      </c>
      <c r="E62" s="3">
        <v>268</v>
      </c>
      <c r="F62" s="3">
        <v>1</v>
      </c>
      <c r="G62" s="3">
        <v>0</v>
      </c>
      <c r="H62" s="3">
        <v>1</v>
      </c>
      <c r="I62" s="9">
        <f>(C62/SUM(C62,F62))*SUM(D62,G62)</f>
        <v>0.99629629629629635</v>
      </c>
      <c r="J62" s="9">
        <f>(C62/SUM(C62,F62))*SUM(E62,H62)</f>
        <v>268.00370370370371</v>
      </c>
      <c r="K62" s="9">
        <f>(F62/SUM(C62,F62))*SUM(D62,G62)</f>
        <v>3.7037037037037038E-3</v>
      </c>
      <c r="L62" s="9">
        <f>(F62/SUM(C62,F62))*SUM(E62,H62)</f>
        <v>0.99629629629629635</v>
      </c>
      <c r="M62" s="9">
        <f>G62-K62</f>
        <v>-3.7037037037037038E-3</v>
      </c>
      <c r="N62" s="10">
        <f>100*(M62/K62)</f>
        <v>-100</v>
      </c>
      <c r="O62" s="4" t="str">
        <f>IF(AND(I62&gt;=5,J62&gt;=5,K62&gt;=5,L62&gt;=5),"eligible for chi-square test","not eligible for chi-square test")</f>
        <v>not eligible for chi-square test</v>
      </c>
      <c r="S62" s="6" t="str">
        <f>IF(O62="not eligible for chi-square test","not eligible for chi-square testing",IF(Q62&gt;=0.01,"test results not statistically significant",IF(M62&lt;=0,"test results statistically significant, minority NOT overrepresented in arrests",IF(M62&gt;0,"test results statistically significant, minority overrepresented in arrests"))))</f>
        <v>not eligible for chi-square testing</v>
      </c>
    </row>
    <row r="63" spans="1:19" x14ac:dyDescent="0.2">
      <c r="A63" s="6" t="s">
        <v>247</v>
      </c>
      <c r="B63" s="7" t="s">
        <v>248</v>
      </c>
      <c r="C63" s="8">
        <v>3867</v>
      </c>
      <c r="D63" s="3">
        <v>39</v>
      </c>
      <c r="E63" s="3">
        <v>3828</v>
      </c>
      <c r="F63" s="3">
        <v>0</v>
      </c>
      <c r="G63" s="3">
        <v>0</v>
      </c>
      <c r="H63" s="3">
        <v>0</v>
      </c>
      <c r="I63" s="9">
        <f>(C63/SUM(C63,F63))*SUM(D63,G63)</f>
        <v>39</v>
      </c>
      <c r="J63" s="9">
        <f>(C63/SUM(C63,F63))*SUM(E63,H63)</f>
        <v>3828</v>
      </c>
      <c r="K63" s="9">
        <f>(F63/SUM(C63,F63))*SUM(D63,G63)</f>
        <v>0</v>
      </c>
      <c r="L63" s="9">
        <f>(F63/SUM(C63,F63))*SUM(E63,H63)</f>
        <v>0</v>
      </c>
      <c r="M63" s="9">
        <f>G63-K63</f>
        <v>0</v>
      </c>
      <c r="N63" s="10" t="e">
        <f>100*(M63/K63)</f>
        <v>#DIV/0!</v>
      </c>
      <c r="O63" s="4" t="str">
        <f>IF(AND(I63&gt;=5,J63&gt;=5,K63&gt;=5,L63&gt;=5),"eligible for chi-square test","not eligible for chi-square test")</f>
        <v>not eligible for chi-square test</v>
      </c>
      <c r="S63" s="6" t="str">
        <f>IF(O63="not eligible for chi-square test","not eligible for chi-square testing",IF(Q63&gt;=0.01,"test results not statistically significant",IF(M63&lt;=0,"test results statistically significant, minority NOT overrepresented in arrests",IF(M63&gt;0,"test results statistically significant, minority overrepresented in arrests"))))</f>
        <v>not eligible for chi-square testing</v>
      </c>
    </row>
    <row r="64" spans="1:19" x14ac:dyDescent="0.2">
      <c r="A64" s="6" t="s">
        <v>509</v>
      </c>
      <c r="B64" s="7" t="s">
        <v>510</v>
      </c>
      <c r="C64" s="8">
        <v>113</v>
      </c>
      <c r="D64" s="3">
        <v>3</v>
      </c>
      <c r="E64" s="3">
        <v>110</v>
      </c>
      <c r="F64" s="3">
        <v>0</v>
      </c>
      <c r="G64" s="3">
        <v>0</v>
      </c>
      <c r="H64" s="3">
        <v>0</v>
      </c>
      <c r="I64" s="9">
        <f>(C64/SUM(C64,F64))*SUM(D64,G64)</f>
        <v>3</v>
      </c>
      <c r="J64" s="9">
        <f>(C64/SUM(C64,F64))*SUM(E64,H64)</f>
        <v>110</v>
      </c>
      <c r="K64" s="9">
        <f>(F64/SUM(C64,F64))*SUM(D64,G64)</f>
        <v>0</v>
      </c>
      <c r="L64" s="9">
        <f>(F64/SUM(C64,F64))*SUM(E64,H64)</f>
        <v>0</v>
      </c>
      <c r="M64" s="9">
        <f>G64-K64</f>
        <v>0</v>
      </c>
      <c r="N64" s="10" t="e">
        <f>100*(M64/K64)</f>
        <v>#DIV/0!</v>
      </c>
      <c r="O64" s="4" t="str">
        <f>IF(AND(I64&gt;=5,J64&gt;=5,K64&gt;=5,L64&gt;=5),"eligible for chi-square test","not eligible for chi-square test")</f>
        <v>not eligible for chi-square test</v>
      </c>
      <c r="S64" s="6" t="str">
        <f>IF(O64="not eligible for chi-square test","not eligible for chi-square testing",IF(Q64&gt;=0.01,"test results not statistically significant",IF(M64&lt;=0,"test results statistically significant, minority NOT overrepresented in arrests",IF(M64&gt;0,"test results statistically significant, minority overrepresented in arrests"))))</f>
        <v>not eligible for chi-square testing</v>
      </c>
    </row>
    <row r="65" spans="1:19" x14ac:dyDescent="0.2">
      <c r="A65" s="6" t="s">
        <v>83</v>
      </c>
      <c r="B65" s="7" t="s">
        <v>84</v>
      </c>
      <c r="C65" s="8">
        <v>1899</v>
      </c>
      <c r="D65" s="3">
        <v>11</v>
      </c>
      <c r="E65" s="3">
        <v>1888</v>
      </c>
      <c r="F65" s="3">
        <v>29</v>
      </c>
      <c r="G65" s="3">
        <v>0</v>
      </c>
      <c r="H65" s="3">
        <v>29</v>
      </c>
      <c r="I65" s="9">
        <f>(C65/SUM(C65,F65))*SUM(D65,G65)</f>
        <v>10.834543568464731</v>
      </c>
      <c r="J65" s="9">
        <f>(C65/SUM(C65,F65))*SUM(E65,H65)</f>
        <v>1888.1654564315354</v>
      </c>
      <c r="K65" s="9">
        <f>(F65/SUM(C65,F65))*SUM(D65,G65)</f>
        <v>0.1654564315352697</v>
      </c>
      <c r="L65" s="9">
        <f>(F65/SUM(C65,F65))*SUM(E65,H65)</f>
        <v>28.834543568464731</v>
      </c>
      <c r="M65" s="9">
        <f>G65-K65</f>
        <v>-0.1654564315352697</v>
      </c>
      <c r="N65" s="10">
        <f>100*(M65/K65)</f>
        <v>-100</v>
      </c>
      <c r="O65" s="4" t="str">
        <f>IF(AND(I65&gt;=5,J65&gt;=5,K65&gt;=5,L65&gt;=5),"eligible for chi-square test","not eligible for chi-square test")</f>
        <v>not eligible for chi-square test</v>
      </c>
      <c r="S65" s="6" t="str">
        <f>IF(O65="not eligible for chi-square test","not eligible for chi-square testing",IF(Q65&gt;=0.01,"test results not statistically significant",IF(M65&lt;=0,"test results statistically significant, minority NOT overrepresented in arrests",IF(M65&gt;0,"test results statistically significant, minority overrepresented in arrests"))))</f>
        <v>not eligible for chi-square testing</v>
      </c>
    </row>
    <row r="66" spans="1:19" x14ac:dyDescent="0.2">
      <c r="A66" s="6" t="s">
        <v>235</v>
      </c>
      <c r="B66" s="7" t="s">
        <v>236</v>
      </c>
      <c r="C66" s="8">
        <v>342</v>
      </c>
      <c r="D66" s="3">
        <v>4</v>
      </c>
      <c r="E66" s="3">
        <v>338</v>
      </c>
      <c r="F66" s="3">
        <v>1</v>
      </c>
      <c r="G66" s="3">
        <v>0</v>
      </c>
      <c r="H66" s="3">
        <v>1</v>
      </c>
      <c r="I66" s="9">
        <f>(C66/SUM(C66,F66))*SUM(D66,G66)</f>
        <v>3.9883381924198251</v>
      </c>
      <c r="J66" s="9">
        <f>(C66/SUM(C66,F66))*SUM(E66,H66)</f>
        <v>338.0116618075802</v>
      </c>
      <c r="K66" s="9">
        <f>(F66/SUM(C66,F66))*SUM(D66,G66)</f>
        <v>1.1661807580174927E-2</v>
      </c>
      <c r="L66" s="9">
        <f>(F66/SUM(C66,F66))*SUM(E66,H66)</f>
        <v>0.98833819241982501</v>
      </c>
      <c r="M66" s="9">
        <f>G66-K66</f>
        <v>-1.1661807580174927E-2</v>
      </c>
      <c r="N66" s="10">
        <f>100*(M66/K66)</f>
        <v>-100</v>
      </c>
      <c r="O66" s="4" t="str">
        <f>IF(AND(I66&gt;=5,J66&gt;=5,K66&gt;=5,L66&gt;=5),"eligible for chi-square test","not eligible for chi-square test")</f>
        <v>not eligible for chi-square test</v>
      </c>
      <c r="S66" s="6" t="str">
        <f>IF(O66="not eligible for chi-square test","not eligible for chi-square testing",IF(Q66&gt;=0.01,"test results not statistically significant",IF(M66&lt;=0,"test results statistically significant, minority NOT overrepresented in arrests",IF(M66&gt;0,"test results statistically significant, minority overrepresented in arrests"))))</f>
        <v>not eligible for chi-square testing</v>
      </c>
    </row>
    <row r="67" spans="1:19" x14ac:dyDescent="0.2">
      <c r="A67" s="6" t="s">
        <v>463</v>
      </c>
      <c r="B67" s="7" t="s">
        <v>464</v>
      </c>
      <c r="C67" s="8">
        <v>199</v>
      </c>
      <c r="D67" s="3">
        <v>9</v>
      </c>
      <c r="E67" s="3">
        <v>190</v>
      </c>
      <c r="F67" s="3">
        <v>0</v>
      </c>
      <c r="G67" s="3">
        <v>0</v>
      </c>
      <c r="H67" s="3">
        <v>0</v>
      </c>
      <c r="I67" s="9">
        <f>(C67/SUM(C67,F67))*SUM(D67,G67)</f>
        <v>9</v>
      </c>
      <c r="J67" s="9">
        <f>(C67/SUM(C67,F67))*SUM(E67,H67)</f>
        <v>190</v>
      </c>
      <c r="K67" s="9">
        <f>(F67/SUM(C67,F67))*SUM(D67,G67)</f>
        <v>0</v>
      </c>
      <c r="L67" s="9">
        <f>(F67/SUM(C67,F67))*SUM(E67,H67)</f>
        <v>0</v>
      </c>
      <c r="M67" s="9">
        <f>G67-K67</f>
        <v>0</v>
      </c>
      <c r="N67" s="10" t="e">
        <f>100*(M67/K67)</f>
        <v>#DIV/0!</v>
      </c>
      <c r="O67" s="4" t="str">
        <f>IF(AND(I67&gt;=5,J67&gt;=5,K67&gt;=5,L67&gt;=5),"eligible for chi-square test","not eligible for chi-square test")</f>
        <v>not eligible for chi-square test</v>
      </c>
      <c r="S67" s="6" t="str">
        <f>IF(O67="not eligible for chi-square test","not eligible for chi-square testing",IF(Q67&gt;=0.01,"test results not statistically significant",IF(M67&lt;=0,"test results statistically significant, minority NOT overrepresented in arrests",IF(M67&gt;0,"test results statistically significant, minority overrepresented in arrests"))))</f>
        <v>not eligible for chi-square testing</v>
      </c>
    </row>
    <row r="68" spans="1:19" x14ac:dyDescent="0.2">
      <c r="A68" s="6" t="s">
        <v>97</v>
      </c>
      <c r="B68" s="7" t="s">
        <v>98</v>
      </c>
      <c r="C68" s="8">
        <v>90</v>
      </c>
      <c r="D68" s="3">
        <v>0</v>
      </c>
      <c r="E68" s="3">
        <v>90</v>
      </c>
      <c r="F68" s="3">
        <v>0</v>
      </c>
      <c r="G68" s="3">
        <v>0</v>
      </c>
      <c r="H68" s="3">
        <v>0</v>
      </c>
      <c r="I68" s="9">
        <f>(C68/SUM(C68,F68))*SUM(D68,G68)</f>
        <v>0</v>
      </c>
      <c r="J68" s="9">
        <f>(C68/SUM(C68,F68))*SUM(E68,H68)</f>
        <v>90</v>
      </c>
      <c r="K68" s="9">
        <f>(F68/SUM(C68,F68))*SUM(D68,G68)</f>
        <v>0</v>
      </c>
      <c r="L68" s="9">
        <f>(F68/SUM(C68,F68))*SUM(E68,H68)</f>
        <v>0</v>
      </c>
      <c r="M68" s="9">
        <f>G68-K68</f>
        <v>0</v>
      </c>
      <c r="N68" s="10" t="e">
        <f>100*(M68/K68)</f>
        <v>#DIV/0!</v>
      </c>
      <c r="O68" s="4" t="str">
        <f>IF(AND(I68&gt;=5,J68&gt;=5,K68&gt;=5,L68&gt;=5),"eligible for chi-square test","not eligible for chi-square test")</f>
        <v>not eligible for chi-square test</v>
      </c>
      <c r="S68" s="6" t="str">
        <f>IF(O68="not eligible for chi-square test","not eligible for chi-square testing",IF(Q68&gt;=0.01,"test results not statistically significant",IF(M68&lt;=0,"test results statistically significant, minority NOT overrepresented in arrests",IF(M68&gt;0,"test results statistically significant, minority overrepresented in arrests"))))</f>
        <v>not eligible for chi-square testing</v>
      </c>
    </row>
    <row r="69" spans="1:19" x14ac:dyDescent="0.2">
      <c r="A69" s="6" t="s">
        <v>433</v>
      </c>
      <c r="B69" s="7" t="s">
        <v>434</v>
      </c>
      <c r="C69" s="8">
        <v>170</v>
      </c>
      <c r="D69" s="3">
        <v>6</v>
      </c>
      <c r="E69" s="3">
        <v>164</v>
      </c>
      <c r="F69" s="3">
        <v>0</v>
      </c>
      <c r="G69" s="3">
        <v>0</v>
      </c>
      <c r="H69" s="3">
        <v>0</v>
      </c>
      <c r="I69" s="9">
        <f>(C69/SUM(C69,F69))*SUM(D69,G69)</f>
        <v>6</v>
      </c>
      <c r="J69" s="9">
        <f>(C69/SUM(C69,F69))*SUM(E69,H69)</f>
        <v>164</v>
      </c>
      <c r="K69" s="9">
        <f>(F69/SUM(C69,F69))*SUM(D69,G69)</f>
        <v>0</v>
      </c>
      <c r="L69" s="9">
        <f>(F69/SUM(C69,F69))*SUM(E69,H69)</f>
        <v>0</v>
      </c>
      <c r="M69" s="9">
        <f>G69-K69</f>
        <v>0</v>
      </c>
      <c r="N69" s="10" t="e">
        <f>100*(M69/K69)</f>
        <v>#DIV/0!</v>
      </c>
      <c r="O69" s="4" t="str">
        <f>IF(AND(I69&gt;=5,J69&gt;=5,K69&gt;=5,L69&gt;=5),"eligible for chi-square test","not eligible for chi-square test")</f>
        <v>not eligible for chi-square test</v>
      </c>
      <c r="S69" s="6" t="str">
        <f>IF(O69="not eligible for chi-square test","not eligible for chi-square testing",IF(Q69&gt;=0.01,"test results not statistically significant",IF(M69&lt;=0,"test results statistically significant, minority NOT overrepresented in arrests",IF(M69&gt;0,"test results statistically significant, minority overrepresented in arrests"))))</f>
        <v>not eligible for chi-square testing</v>
      </c>
    </row>
    <row r="70" spans="1:19" x14ac:dyDescent="0.2">
      <c r="A70" s="6" t="s">
        <v>427</v>
      </c>
      <c r="B70" s="7" t="s">
        <v>428</v>
      </c>
      <c r="C70" s="8">
        <v>1171</v>
      </c>
      <c r="D70" s="3">
        <v>12</v>
      </c>
      <c r="E70" s="3">
        <v>1159</v>
      </c>
      <c r="F70" s="3">
        <v>2</v>
      </c>
      <c r="G70" s="3">
        <v>0</v>
      </c>
      <c r="H70" s="3">
        <v>2</v>
      </c>
      <c r="I70" s="9">
        <f>(C70/SUM(C70,F70))*SUM(D70,G70)</f>
        <v>11.979539641943735</v>
      </c>
      <c r="J70" s="9">
        <f>(C70/SUM(C70,F70))*SUM(E70,H70)</f>
        <v>1159.0204603580564</v>
      </c>
      <c r="K70" s="9">
        <f>(F70/SUM(C70,F70))*SUM(D70,G70)</f>
        <v>2.0460358056265983E-2</v>
      </c>
      <c r="L70" s="9">
        <f>(F70/SUM(C70,F70))*SUM(E70,H70)</f>
        <v>1.9795396419437341</v>
      </c>
      <c r="M70" s="9">
        <f>G70-K70</f>
        <v>-2.0460358056265983E-2</v>
      </c>
      <c r="N70" s="10">
        <f>100*(M70/K70)</f>
        <v>-100</v>
      </c>
      <c r="O70" s="4" t="str">
        <f>IF(AND(I70&gt;=5,J70&gt;=5,K70&gt;=5,L70&gt;=5),"eligible for chi-square test","not eligible for chi-square test")</f>
        <v>not eligible for chi-square test</v>
      </c>
      <c r="S70" s="6" t="str">
        <f>IF(O70="not eligible for chi-square test","not eligible for chi-square testing",IF(Q70&gt;=0.01,"test results not statistically significant",IF(M70&lt;=0,"test results statistically significant, minority NOT overrepresented in arrests",IF(M70&gt;0,"test results statistically significant, minority overrepresented in arrests"))))</f>
        <v>not eligible for chi-square testing</v>
      </c>
    </row>
    <row r="71" spans="1:19" x14ac:dyDescent="0.2">
      <c r="A71" s="6" t="s">
        <v>467</v>
      </c>
      <c r="B71" s="7" t="s">
        <v>468</v>
      </c>
      <c r="C71" s="8">
        <v>0</v>
      </c>
      <c r="D71" s="3">
        <v>0</v>
      </c>
      <c r="E71" s="3">
        <v>0</v>
      </c>
      <c r="F71" s="3">
        <v>0</v>
      </c>
      <c r="G71" s="3">
        <v>0</v>
      </c>
      <c r="H71" s="3">
        <v>0</v>
      </c>
      <c r="I71" s="9" t="e">
        <f>(C71/SUM(C71,F71))*SUM(D71,G71)</f>
        <v>#DIV/0!</v>
      </c>
      <c r="J71" s="9" t="e">
        <f>(C71/SUM(C71,F71))*SUM(E71,H71)</f>
        <v>#DIV/0!</v>
      </c>
      <c r="K71" s="9" t="e">
        <f>(F71/SUM(C71,F71))*SUM(D71,G71)</f>
        <v>#DIV/0!</v>
      </c>
      <c r="L71" s="9" t="e">
        <f>(F71/SUM(C71,F71))*SUM(E71,H71)</f>
        <v>#DIV/0!</v>
      </c>
      <c r="M71" s="9" t="e">
        <f>G71-K71</f>
        <v>#DIV/0!</v>
      </c>
      <c r="N71" s="10" t="e">
        <f>100*(M71/K71)</f>
        <v>#DIV/0!</v>
      </c>
      <c r="O71" s="4" t="e">
        <f>IF(AND(I71&gt;=5,J71&gt;=5,K71&gt;=5,L71&gt;=5),"eligible for chi-square test","not eligible for chi-square test")</f>
        <v>#DIV/0!</v>
      </c>
      <c r="S71" s="6" t="e">
        <f>IF(O71="not eligible for chi-square test","not eligible for chi-square testing",IF(Q71&gt;=0.01,"test results not statistically significant",IF(M71&lt;=0,"test results statistically significant, minority NOT overrepresented in arrests",IF(M71&gt;0,"test results statistically significant, minority overrepresented in arrests"))))</f>
        <v>#DIV/0!</v>
      </c>
    </row>
    <row r="72" spans="1:19" x14ac:dyDescent="0.2">
      <c r="A72" s="6" t="s">
        <v>465</v>
      </c>
      <c r="B72" s="7" t="s">
        <v>466</v>
      </c>
      <c r="C72" s="8">
        <v>1464</v>
      </c>
      <c r="D72" s="3">
        <v>27</v>
      </c>
      <c r="E72" s="3">
        <v>1437</v>
      </c>
      <c r="F72" s="3">
        <v>8</v>
      </c>
      <c r="G72" s="3">
        <v>0</v>
      </c>
      <c r="H72" s="3">
        <v>8</v>
      </c>
      <c r="I72" s="9">
        <f>(C72/SUM(C72,F72))*SUM(D72,G72)</f>
        <v>26.853260869565215</v>
      </c>
      <c r="J72" s="9">
        <f>(C72/SUM(C72,F72))*SUM(E72,H72)</f>
        <v>1437.1467391304348</v>
      </c>
      <c r="K72" s="9">
        <f>(F72/SUM(C72,F72))*SUM(D72,G72)</f>
        <v>0.14673913043478259</v>
      </c>
      <c r="L72" s="9">
        <f>(F72/SUM(C72,F72))*SUM(E72,H72)</f>
        <v>7.8532608695652169</v>
      </c>
      <c r="M72" s="9">
        <f>G72-K72</f>
        <v>-0.14673913043478259</v>
      </c>
      <c r="N72" s="10">
        <f>100*(M72/K72)</f>
        <v>-100</v>
      </c>
      <c r="O72" s="4" t="str">
        <f>IF(AND(I72&gt;=5,J72&gt;=5,K72&gt;=5,L72&gt;=5),"eligible for chi-square test","not eligible for chi-square test")</f>
        <v>not eligible for chi-square test</v>
      </c>
      <c r="S72" s="6" t="str">
        <f>IF(O72="not eligible for chi-square test","not eligible for chi-square testing",IF(Q72&gt;=0.01,"test results not statistically significant",IF(M72&lt;=0,"test results statistically significant, minority NOT overrepresented in arrests",IF(M72&gt;0,"test results statistically significant, minority overrepresented in arrests"))))</f>
        <v>not eligible for chi-square testing</v>
      </c>
    </row>
    <row r="73" spans="1:19" x14ac:dyDescent="0.2">
      <c r="A73" s="6" t="s">
        <v>389</v>
      </c>
      <c r="B73" s="7" t="s">
        <v>390</v>
      </c>
      <c r="C73" s="8">
        <v>56</v>
      </c>
      <c r="D73" s="3">
        <v>0</v>
      </c>
      <c r="E73" s="3">
        <v>56</v>
      </c>
      <c r="F73" s="3">
        <v>3</v>
      </c>
      <c r="G73" s="3">
        <v>0</v>
      </c>
      <c r="H73" s="3">
        <v>3</v>
      </c>
      <c r="I73" s="9">
        <f>(C73/SUM(C73,F73))*SUM(D73,G73)</f>
        <v>0</v>
      </c>
      <c r="J73" s="9">
        <f>(C73/SUM(C73,F73))*SUM(E73,H73)</f>
        <v>56</v>
      </c>
      <c r="K73" s="9">
        <f>(F73/SUM(C73,F73))*SUM(D73,G73)</f>
        <v>0</v>
      </c>
      <c r="L73" s="9">
        <f>(F73/SUM(C73,F73))*SUM(E73,H73)</f>
        <v>3</v>
      </c>
      <c r="M73" s="9">
        <f>G73-K73</f>
        <v>0</v>
      </c>
      <c r="N73" s="10" t="e">
        <f>100*(M73/K73)</f>
        <v>#DIV/0!</v>
      </c>
      <c r="O73" s="4" t="str">
        <f>IF(AND(I73&gt;=5,J73&gt;=5,K73&gt;=5,L73&gt;=5),"eligible for chi-square test","not eligible for chi-square test")</f>
        <v>not eligible for chi-square test</v>
      </c>
      <c r="S73" s="6" t="str">
        <f>IF(O73="not eligible for chi-square test","not eligible for chi-square testing",IF(Q73&gt;=0.01,"test results not statistically significant",IF(M73&lt;=0,"test results statistically significant, minority NOT overrepresented in arrests",IF(M73&gt;0,"test results statistically significant, minority overrepresented in arrests"))))</f>
        <v>not eligible for chi-square testing</v>
      </c>
    </row>
    <row r="74" spans="1:19" x14ac:dyDescent="0.2">
      <c r="A74" s="6" t="s">
        <v>469</v>
      </c>
      <c r="B74" s="7" t="s">
        <v>470</v>
      </c>
      <c r="C74" s="8">
        <v>285</v>
      </c>
      <c r="D74" s="3">
        <v>0</v>
      </c>
      <c r="E74" s="3">
        <v>285</v>
      </c>
      <c r="F74" s="3">
        <v>0</v>
      </c>
      <c r="G74" s="3">
        <v>0</v>
      </c>
      <c r="H74" s="3">
        <v>0</v>
      </c>
      <c r="I74" s="9">
        <f>(C74/SUM(C74,F74))*SUM(D74,G74)</f>
        <v>0</v>
      </c>
      <c r="J74" s="9">
        <f>(C74/SUM(C74,F74))*SUM(E74,H74)</f>
        <v>285</v>
      </c>
      <c r="K74" s="9">
        <f>(F74/SUM(C74,F74))*SUM(D74,G74)</f>
        <v>0</v>
      </c>
      <c r="L74" s="9">
        <f>(F74/SUM(C74,F74))*SUM(E74,H74)</f>
        <v>0</v>
      </c>
      <c r="M74" s="9">
        <f>G74-K74</f>
        <v>0</v>
      </c>
      <c r="N74" s="10" t="e">
        <f>100*(M74/K74)</f>
        <v>#DIV/0!</v>
      </c>
      <c r="O74" s="4" t="str">
        <f>IF(AND(I74&gt;=5,J74&gt;=5,K74&gt;=5,L74&gt;=5),"eligible for chi-square test","not eligible for chi-square test")</f>
        <v>not eligible for chi-square test</v>
      </c>
      <c r="S74" s="6" t="str">
        <f>IF(O74="not eligible for chi-square test","not eligible for chi-square testing",IF(Q74&gt;=0.01,"test results not statistically significant",IF(M74&lt;=0,"test results statistically significant, minority NOT overrepresented in arrests",IF(M74&gt;0,"test results statistically significant, minority overrepresented in arrests"))))</f>
        <v>not eligible for chi-square testing</v>
      </c>
    </row>
    <row r="75" spans="1:19" x14ac:dyDescent="0.2">
      <c r="A75" s="6" t="s">
        <v>87</v>
      </c>
      <c r="B75" s="7" t="s">
        <v>88</v>
      </c>
      <c r="C75" s="8">
        <v>540</v>
      </c>
      <c r="D75" s="3">
        <v>5</v>
      </c>
      <c r="E75" s="3">
        <v>535</v>
      </c>
      <c r="F75" s="3">
        <v>2</v>
      </c>
      <c r="G75" s="3">
        <v>0</v>
      </c>
      <c r="H75" s="3">
        <v>2</v>
      </c>
      <c r="I75" s="9">
        <f>(C75/SUM(C75,F75))*SUM(D75,G75)</f>
        <v>4.9815498154981555</v>
      </c>
      <c r="J75" s="9">
        <f>(C75/SUM(C75,F75))*SUM(E75,H75)</f>
        <v>535.01845018450183</v>
      </c>
      <c r="K75" s="9">
        <f>(F75/SUM(C75,F75))*SUM(D75,G75)</f>
        <v>1.8450184501845018E-2</v>
      </c>
      <c r="L75" s="9">
        <f>(F75/SUM(C75,F75))*SUM(E75,H75)</f>
        <v>1.981549815498155</v>
      </c>
      <c r="M75" s="9">
        <f>G75-K75</f>
        <v>-1.8450184501845018E-2</v>
      </c>
      <c r="N75" s="10">
        <f>100*(M75/K75)</f>
        <v>-100</v>
      </c>
      <c r="O75" s="4" t="str">
        <f>IF(AND(I75&gt;=5,J75&gt;=5,K75&gt;=5,L75&gt;=5),"eligible for chi-square test","not eligible for chi-square test")</f>
        <v>not eligible for chi-square test</v>
      </c>
      <c r="S75" s="6" t="str">
        <f>IF(O75="not eligible for chi-square test","not eligible for chi-square testing",IF(Q75&gt;=0.01,"test results not statistically significant",IF(M75&lt;=0,"test results statistically significant, minority NOT overrepresented in arrests",IF(M75&gt;0,"test results statistically significant, minority overrepresented in arrests"))))</f>
        <v>not eligible for chi-square testing</v>
      </c>
    </row>
    <row r="76" spans="1:19" x14ac:dyDescent="0.2">
      <c r="A76" s="6" t="s">
        <v>269</v>
      </c>
      <c r="B76" s="7" t="s">
        <v>270</v>
      </c>
      <c r="C76" s="8">
        <v>235</v>
      </c>
      <c r="D76" s="3">
        <v>1</v>
      </c>
      <c r="E76" s="3">
        <v>234</v>
      </c>
      <c r="F76" s="3">
        <v>0</v>
      </c>
      <c r="G76" s="3">
        <v>0</v>
      </c>
      <c r="H76" s="3">
        <v>0</v>
      </c>
      <c r="I76" s="9">
        <f>(C76/SUM(C76,F76))*SUM(D76,G76)</f>
        <v>1</v>
      </c>
      <c r="J76" s="9">
        <f>(C76/SUM(C76,F76))*SUM(E76,H76)</f>
        <v>234</v>
      </c>
      <c r="K76" s="9">
        <f>(F76/SUM(C76,F76))*SUM(D76,G76)</f>
        <v>0</v>
      </c>
      <c r="L76" s="9">
        <f>(F76/SUM(C76,F76))*SUM(E76,H76)</f>
        <v>0</v>
      </c>
      <c r="M76" s="9">
        <f>G76-K76</f>
        <v>0</v>
      </c>
      <c r="N76" s="10" t="e">
        <f>100*(M76/K76)</f>
        <v>#DIV/0!</v>
      </c>
      <c r="O76" s="4" t="str">
        <f>IF(AND(I76&gt;=5,J76&gt;=5,K76&gt;=5,L76&gt;=5),"eligible for chi-square test","not eligible for chi-square test")</f>
        <v>not eligible for chi-square test</v>
      </c>
      <c r="S76" s="6" t="str">
        <f>IF(O76="not eligible for chi-square test","not eligible for chi-square testing",IF(Q76&gt;=0.01,"test results not statistically significant",IF(M76&lt;=0,"test results statistically significant, minority NOT overrepresented in arrests",IF(M76&gt;0,"test results statistically significant, minority overrepresented in arrests"))))</f>
        <v>not eligible for chi-square testing</v>
      </c>
    </row>
    <row r="77" spans="1:19" x14ac:dyDescent="0.2">
      <c r="A77" s="6" t="s">
        <v>89</v>
      </c>
      <c r="B77" s="7" t="s">
        <v>90</v>
      </c>
      <c r="C77" s="8">
        <v>1157</v>
      </c>
      <c r="D77" s="3">
        <v>2</v>
      </c>
      <c r="E77" s="3">
        <v>1155</v>
      </c>
      <c r="F77" s="3">
        <v>0</v>
      </c>
      <c r="G77" s="3">
        <v>0</v>
      </c>
      <c r="H77" s="3">
        <v>0</v>
      </c>
      <c r="I77" s="9">
        <f>(C77/SUM(C77,F77))*SUM(D77,G77)</f>
        <v>2</v>
      </c>
      <c r="J77" s="9">
        <f>(C77/SUM(C77,F77))*SUM(E77,H77)</f>
        <v>1155</v>
      </c>
      <c r="K77" s="9">
        <f>(F77/SUM(C77,F77))*SUM(D77,G77)</f>
        <v>0</v>
      </c>
      <c r="L77" s="9">
        <f>(F77/SUM(C77,F77))*SUM(E77,H77)</f>
        <v>0</v>
      </c>
      <c r="M77" s="9">
        <f>G77-K77</f>
        <v>0</v>
      </c>
      <c r="N77" s="10" t="e">
        <f>100*(M77/K77)</f>
        <v>#DIV/0!</v>
      </c>
      <c r="O77" s="4" t="str">
        <f>IF(AND(I77&gt;=5,J77&gt;=5,K77&gt;=5,L77&gt;=5),"eligible for chi-square test","not eligible for chi-square test")</f>
        <v>not eligible for chi-square test</v>
      </c>
      <c r="S77" s="6" t="str">
        <f>IF(O77="not eligible for chi-square test","not eligible for chi-square testing",IF(Q77&gt;=0.01,"test results not statistically significant",IF(M77&lt;=0,"test results statistically significant, minority NOT overrepresented in arrests",IF(M77&gt;0,"test results statistically significant, minority overrepresented in arrests"))))</f>
        <v>not eligible for chi-square testing</v>
      </c>
    </row>
    <row r="78" spans="1:19" x14ac:dyDescent="0.2">
      <c r="A78" s="6" t="s">
        <v>91</v>
      </c>
      <c r="B78" s="7" t="s">
        <v>92</v>
      </c>
      <c r="C78" s="8">
        <v>1263</v>
      </c>
      <c r="D78" s="3">
        <v>41</v>
      </c>
      <c r="E78" s="3">
        <v>1222</v>
      </c>
      <c r="F78" s="3">
        <v>1</v>
      </c>
      <c r="G78" s="3">
        <v>0</v>
      </c>
      <c r="H78" s="3">
        <v>1</v>
      </c>
      <c r="I78" s="9">
        <f>(C78/SUM(C78,F78))*SUM(D78,G78)</f>
        <v>40.967563291139243</v>
      </c>
      <c r="J78" s="9">
        <f>(C78/SUM(C78,F78))*SUM(E78,H78)</f>
        <v>1222.0324367088608</v>
      </c>
      <c r="K78" s="9">
        <f>(F78/SUM(C78,F78))*SUM(D78,G78)</f>
        <v>3.2436708860759493E-2</v>
      </c>
      <c r="L78" s="9">
        <f>(F78/SUM(C78,F78))*SUM(E78,H78)</f>
        <v>0.96756329113924044</v>
      </c>
      <c r="M78" s="9">
        <f>G78-K78</f>
        <v>-3.2436708860759493E-2</v>
      </c>
      <c r="N78" s="10">
        <f>100*(M78/K78)</f>
        <v>-100</v>
      </c>
      <c r="O78" s="4" t="str">
        <f>IF(AND(I78&gt;=5,J78&gt;=5,K78&gt;=5,L78&gt;=5),"eligible for chi-square test","not eligible for chi-square test")</f>
        <v>not eligible for chi-square test</v>
      </c>
      <c r="S78" s="6" t="str">
        <f>IF(O78="not eligible for chi-square test","not eligible for chi-square testing",IF(Q78&gt;=0.01,"test results not statistically significant",IF(M78&lt;=0,"test results statistically significant, minority NOT overrepresented in arrests",IF(M78&gt;0,"test results statistically significant, minority overrepresented in arrests"))))</f>
        <v>not eligible for chi-square testing</v>
      </c>
    </row>
    <row r="79" spans="1:19" x14ac:dyDescent="0.2">
      <c r="A79" s="6" t="s">
        <v>93</v>
      </c>
      <c r="B79" s="7" t="s">
        <v>94</v>
      </c>
      <c r="C79" s="8">
        <v>490</v>
      </c>
      <c r="D79" s="3">
        <v>0</v>
      </c>
      <c r="E79" s="3">
        <v>490</v>
      </c>
      <c r="F79" s="3">
        <v>0</v>
      </c>
      <c r="G79" s="3">
        <v>0</v>
      </c>
      <c r="H79" s="3">
        <v>0</v>
      </c>
      <c r="I79" s="9">
        <f>(C79/SUM(C79,F79))*SUM(D79,G79)</f>
        <v>0</v>
      </c>
      <c r="J79" s="9">
        <f>(C79/SUM(C79,F79))*SUM(E79,H79)</f>
        <v>490</v>
      </c>
      <c r="K79" s="9">
        <f>(F79/SUM(C79,F79))*SUM(D79,G79)</f>
        <v>0</v>
      </c>
      <c r="L79" s="9">
        <f>(F79/SUM(C79,F79))*SUM(E79,H79)</f>
        <v>0</v>
      </c>
      <c r="M79" s="9">
        <f>G79-K79</f>
        <v>0</v>
      </c>
      <c r="N79" s="10" t="e">
        <f>100*(M79/K79)</f>
        <v>#DIV/0!</v>
      </c>
      <c r="O79" s="4" t="str">
        <f>IF(AND(I79&gt;=5,J79&gt;=5,K79&gt;=5,L79&gt;=5),"eligible for chi-square test","not eligible for chi-square test")</f>
        <v>not eligible for chi-square test</v>
      </c>
      <c r="S79" s="6" t="str">
        <f>IF(O79="not eligible for chi-square test","not eligible for chi-square testing",IF(Q79&gt;=0.01,"test results not statistically significant",IF(M79&lt;=0,"test results statistically significant, minority NOT overrepresented in arrests",IF(M79&gt;0,"test results statistically significant, minority overrepresented in arrests"))))</f>
        <v>not eligible for chi-square testing</v>
      </c>
    </row>
    <row r="80" spans="1:19" x14ac:dyDescent="0.2">
      <c r="A80" s="6" t="s">
        <v>421</v>
      </c>
      <c r="B80" s="7" t="s">
        <v>422</v>
      </c>
      <c r="C80" s="8">
        <v>122</v>
      </c>
      <c r="D80" s="3">
        <v>2</v>
      </c>
      <c r="E80" s="3">
        <v>120</v>
      </c>
      <c r="F80" s="3">
        <v>1</v>
      </c>
      <c r="G80" s="3">
        <v>0</v>
      </c>
      <c r="H80" s="3">
        <v>1</v>
      </c>
      <c r="I80" s="9">
        <f>(C80/SUM(C80,F80))*SUM(D80,G80)</f>
        <v>1.9837398373983739</v>
      </c>
      <c r="J80" s="9">
        <f>(C80/SUM(C80,F80))*SUM(E80,H80)</f>
        <v>120.01626016260163</v>
      </c>
      <c r="K80" s="9">
        <f>(F80/SUM(C80,F80))*SUM(D80,G80)</f>
        <v>1.6260162601626018E-2</v>
      </c>
      <c r="L80" s="9">
        <f>(F80/SUM(C80,F80))*SUM(E80,H80)</f>
        <v>0.98373983739837412</v>
      </c>
      <c r="M80" s="9">
        <f>G80-K80</f>
        <v>-1.6260162601626018E-2</v>
      </c>
      <c r="N80" s="10">
        <f>100*(M80/K80)</f>
        <v>-100</v>
      </c>
      <c r="O80" s="4" t="str">
        <f>IF(AND(I80&gt;=5,J80&gt;=5,K80&gt;=5,L80&gt;=5),"eligible for chi-square test","not eligible for chi-square test")</f>
        <v>not eligible for chi-square test</v>
      </c>
      <c r="S80" s="6" t="str">
        <f>IF(O80="not eligible for chi-square test","not eligible for chi-square testing",IF(Q80&gt;=0.01,"test results not statistically significant",IF(M80&lt;=0,"test results statistically significant, minority NOT overrepresented in arrests",IF(M80&gt;0,"test results statistically significant, minority overrepresented in arrests"))))</f>
        <v>not eligible for chi-square testing</v>
      </c>
    </row>
    <row r="81" spans="1:19" x14ac:dyDescent="0.2">
      <c r="A81" s="6" t="s">
        <v>471</v>
      </c>
      <c r="B81" s="7" t="s">
        <v>472</v>
      </c>
      <c r="C81" s="8">
        <v>906</v>
      </c>
      <c r="D81" s="3">
        <v>5</v>
      </c>
      <c r="E81" s="3">
        <v>901</v>
      </c>
      <c r="F81" s="3">
        <v>1</v>
      </c>
      <c r="G81" s="3">
        <v>0</v>
      </c>
      <c r="H81" s="3">
        <v>1</v>
      </c>
      <c r="I81" s="9">
        <f>(C81/SUM(C81,F81))*SUM(D81,G81)</f>
        <v>4.9944873208379272</v>
      </c>
      <c r="J81" s="9">
        <f>(C81/SUM(C81,F81))*SUM(E81,H81)</f>
        <v>901.00551267916205</v>
      </c>
      <c r="K81" s="9">
        <f>(F81/SUM(C81,F81))*SUM(D81,G81)</f>
        <v>5.5126791620727679E-3</v>
      </c>
      <c r="L81" s="9">
        <f>(F81/SUM(C81,F81))*SUM(E81,H81)</f>
        <v>0.99448732083792724</v>
      </c>
      <c r="M81" s="9">
        <f>G81-K81</f>
        <v>-5.5126791620727679E-3</v>
      </c>
      <c r="N81" s="10">
        <f>100*(M81/K81)</f>
        <v>-100</v>
      </c>
      <c r="O81" s="4" t="str">
        <f>IF(AND(I81&gt;=5,J81&gt;=5,K81&gt;=5,L81&gt;=5),"eligible for chi-square test","not eligible for chi-square test")</f>
        <v>not eligible for chi-square test</v>
      </c>
      <c r="S81" s="6" t="str">
        <f>IF(O81="not eligible for chi-square test","not eligible for chi-square testing",IF(Q81&gt;=0.01,"test results not statistically significant",IF(M81&lt;=0,"test results statistically significant, minority NOT overrepresented in arrests",IF(M81&gt;0,"test results statistically significant, minority overrepresented in arrests"))))</f>
        <v>not eligible for chi-square testing</v>
      </c>
    </row>
    <row r="82" spans="1:19" x14ac:dyDescent="0.2">
      <c r="A82" s="6" t="s">
        <v>351</v>
      </c>
      <c r="B82" s="7" t="s">
        <v>352</v>
      </c>
      <c r="C82" s="8">
        <v>716</v>
      </c>
      <c r="D82" s="3">
        <v>2</v>
      </c>
      <c r="E82" s="3">
        <v>714</v>
      </c>
      <c r="F82" s="3">
        <v>4</v>
      </c>
      <c r="G82" s="3">
        <v>0</v>
      </c>
      <c r="H82" s="3">
        <v>4</v>
      </c>
      <c r="I82" s="9">
        <f>(C82/SUM(C82,F82))*SUM(D82,G82)</f>
        <v>1.9888888888888889</v>
      </c>
      <c r="J82" s="9">
        <f>(C82/SUM(C82,F82))*SUM(E82,H82)</f>
        <v>714.01111111111118</v>
      </c>
      <c r="K82" s="9">
        <f>(F82/SUM(C82,F82))*SUM(D82,G82)</f>
        <v>1.1111111111111112E-2</v>
      </c>
      <c r="L82" s="9">
        <f>(F82/SUM(C82,F82))*SUM(E82,H82)</f>
        <v>3.9888888888888889</v>
      </c>
      <c r="M82" s="9">
        <f>G82-K82</f>
        <v>-1.1111111111111112E-2</v>
      </c>
      <c r="N82" s="10">
        <f>100*(M82/K82)</f>
        <v>-100</v>
      </c>
      <c r="O82" s="4" t="str">
        <f>IF(AND(I82&gt;=5,J82&gt;=5,K82&gt;=5,L82&gt;=5),"eligible for chi-square test","not eligible for chi-square test")</f>
        <v>not eligible for chi-square test</v>
      </c>
      <c r="S82" s="6" t="str">
        <f>IF(O82="not eligible for chi-square test","not eligible for chi-square testing",IF(Q82&gt;=0.01,"test results not statistically significant",IF(M82&lt;=0,"test results statistically significant, minority NOT overrepresented in arrests",IF(M82&gt;0,"test results statistically significant, minority overrepresented in arrests"))))</f>
        <v>not eligible for chi-square testing</v>
      </c>
    </row>
    <row r="83" spans="1:19" x14ac:dyDescent="0.2">
      <c r="A83" s="6" t="s">
        <v>539</v>
      </c>
      <c r="B83" s="7" t="s">
        <v>540</v>
      </c>
      <c r="C83" s="8">
        <v>550</v>
      </c>
      <c r="D83" s="3">
        <v>4</v>
      </c>
      <c r="E83" s="3">
        <v>546</v>
      </c>
      <c r="F83" s="3">
        <v>8</v>
      </c>
      <c r="G83" s="3">
        <v>1</v>
      </c>
      <c r="H83" s="3">
        <v>7</v>
      </c>
      <c r="I83" s="9">
        <f>(C83/SUM(C83,F83))*SUM(D83,G83)</f>
        <v>4.9283154121863797</v>
      </c>
      <c r="J83" s="9">
        <f>(C83/SUM(C83,F83))*SUM(E83,H83)</f>
        <v>545.07168458781359</v>
      </c>
      <c r="K83" s="9">
        <f>(F83/SUM(C83,F83))*SUM(D83,G83)</f>
        <v>7.1684587813620068E-2</v>
      </c>
      <c r="L83" s="9">
        <f>(F83/SUM(C83,F83))*SUM(E83,H83)</f>
        <v>7.9283154121863797</v>
      </c>
      <c r="M83" s="9">
        <f>G83-K83</f>
        <v>0.92831541218637992</v>
      </c>
      <c r="N83" s="10">
        <f>100*(M83/K83)</f>
        <v>1295</v>
      </c>
      <c r="O83" s="4" t="str">
        <f>IF(AND(I83&gt;=5,J83&gt;=5,K83&gt;=5,L83&gt;=5),"eligible for chi-square test","not eligible for chi-square test")</f>
        <v>not eligible for chi-square test</v>
      </c>
      <c r="S83" s="6" t="str">
        <f>IF(O83="not eligible for chi-square test","not eligible for chi-square testing",IF(Q83&gt;=0.01,"test results not statistically significant",IF(M83&lt;=0,"test results statistically significant, minority NOT overrepresented in arrests",IF(M83&gt;0,"test results statistically significant, minority overrepresented in arrests"))))</f>
        <v>not eligible for chi-square testing</v>
      </c>
    </row>
    <row r="84" spans="1:19" x14ac:dyDescent="0.2">
      <c r="A84" s="6" t="s">
        <v>585</v>
      </c>
      <c r="B84" s="7" t="s">
        <v>586</v>
      </c>
      <c r="C84" s="8">
        <v>268</v>
      </c>
      <c r="D84" s="3">
        <v>0</v>
      </c>
      <c r="E84" s="3">
        <v>268</v>
      </c>
      <c r="F84" s="3">
        <v>1</v>
      </c>
      <c r="G84" s="3">
        <v>0</v>
      </c>
      <c r="H84" s="3">
        <v>1</v>
      </c>
      <c r="I84" s="9">
        <f>(C84/SUM(C84,F84))*SUM(D84,G84)</f>
        <v>0</v>
      </c>
      <c r="J84" s="9">
        <f>(C84/SUM(C84,F84))*SUM(E84,H84)</f>
        <v>268</v>
      </c>
      <c r="K84" s="9">
        <f>(F84/SUM(C84,F84))*SUM(D84,G84)</f>
        <v>0</v>
      </c>
      <c r="L84" s="9">
        <f>(F84/SUM(C84,F84))*SUM(E84,H84)</f>
        <v>1</v>
      </c>
      <c r="M84" s="9">
        <f>G84-K84</f>
        <v>0</v>
      </c>
      <c r="N84" s="10" t="e">
        <f>100*(M84/K84)</f>
        <v>#DIV/0!</v>
      </c>
      <c r="O84" s="4" t="str">
        <f>IF(AND(I84&gt;=5,J84&gt;=5,K84&gt;=5,L84&gt;=5),"eligible for chi-square test","not eligible for chi-square test")</f>
        <v>not eligible for chi-square test</v>
      </c>
      <c r="S84" s="6" t="str">
        <f>IF(O84="not eligible for chi-square test","not eligible for chi-square testing",IF(Q84&gt;=0.01,"test results not statistically significant",IF(M84&lt;=0,"test results statistically significant, minority NOT overrepresented in arrests",IF(M84&gt;0,"test results statistically significant, minority overrepresented in arrests"))))</f>
        <v>not eligible for chi-square testing</v>
      </c>
    </row>
    <row r="85" spans="1:19" x14ac:dyDescent="0.2">
      <c r="A85" s="6" t="s">
        <v>95</v>
      </c>
      <c r="B85" s="7" t="s">
        <v>96</v>
      </c>
      <c r="C85" s="8">
        <v>115</v>
      </c>
      <c r="D85" s="3">
        <v>15</v>
      </c>
      <c r="E85" s="3">
        <v>100</v>
      </c>
      <c r="F85" s="3">
        <v>0</v>
      </c>
      <c r="G85" s="3">
        <v>0</v>
      </c>
      <c r="H85" s="3">
        <v>0</v>
      </c>
      <c r="I85" s="9">
        <f>(C85/SUM(C85,F85))*SUM(D85,G85)</f>
        <v>15</v>
      </c>
      <c r="J85" s="9">
        <f>(C85/SUM(C85,F85))*SUM(E85,H85)</f>
        <v>100</v>
      </c>
      <c r="K85" s="9">
        <f>(F85/SUM(C85,F85))*SUM(D85,G85)</f>
        <v>0</v>
      </c>
      <c r="L85" s="9">
        <f>(F85/SUM(C85,F85))*SUM(E85,H85)</f>
        <v>0</v>
      </c>
      <c r="M85" s="9">
        <f>G85-K85</f>
        <v>0</v>
      </c>
      <c r="N85" s="10" t="e">
        <f>100*(M85/K85)</f>
        <v>#DIV/0!</v>
      </c>
      <c r="O85" s="4" t="str">
        <f>IF(AND(I85&gt;=5,J85&gt;=5,K85&gt;=5,L85&gt;=5),"eligible for chi-square test","not eligible for chi-square test")</f>
        <v>not eligible for chi-square test</v>
      </c>
      <c r="S85" s="6" t="str">
        <f>IF(O85="not eligible for chi-square test","not eligible for chi-square testing",IF(Q85&gt;=0.01,"test results not statistically significant",IF(M85&lt;=0,"test results statistically significant, minority NOT overrepresented in arrests",IF(M85&gt;0,"test results statistically significant, minority overrepresented in arrests"))))</f>
        <v>not eligible for chi-square testing</v>
      </c>
    </row>
    <row r="86" spans="1:19" x14ac:dyDescent="0.2">
      <c r="A86" s="6" t="s">
        <v>101</v>
      </c>
      <c r="B86" s="7" t="s">
        <v>102</v>
      </c>
      <c r="C86" s="8">
        <v>2392</v>
      </c>
      <c r="D86" s="3">
        <v>0</v>
      </c>
      <c r="E86" s="3">
        <v>2392</v>
      </c>
      <c r="F86" s="3">
        <v>20</v>
      </c>
      <c r="G86" s="3">
        <v>0</v>
      </c>
      <c r="H86" s="3">
        <v>20</v>
      </c>
      <c r="I86" s="9">
        <f>(C86/SUM(C86,F86))*SUM(D86,G86)</f>
        <v>0</v>
      </c>
      <c r="J86" s="9">
        <f>(C86/SUM(C86,F86))*SUM(E86,H86)</f>
        <v>2392</v>
      </c>
      <c r="K86" s="9">
        <f>(F86/SUM(C86,F86))*SUM(D86,G86)</f>
        <v>0</v>
      </c>
      <c r="L86" s="9">
        <f>(F86/SUM(C86,F86))*SUM(E86,H86)</f>
        <v>20</v>
      </c>
      <c r="M86" s="9">
        <f>G86-K86</f>
        <v>0</v>
      </c>
      <c r="N86" s="10" t="e">
        <f>100*(M86/K86)</f>
        <v>#DIV/0!</v>
      </c>
      <c r="O86" s="4" t="str">
        <f>IF(AND(I86&gt;=5,J86&gt;=5,K86&gt;=5,L86&gt;=5),"eligible for chi-square test","not eligible for chi-square test")</f>
        <v>not eligible for chi-square test</v>
      </c>
      <c r="S86" s="6" t="str">
        <f>IF(O86="not eligible for chi-square test","not eligible for chi-square testing",IF(Q86&gt;=0.01,"test results not statistically significant",IF(M86&lt;=0,"test results statistically significant, minority NOT overrepresented in arrests",IF(M86&gt;0,"test results statistically significant, minority overrepresented in arrests"))))</f>
        <v>not eligible for chi-square testing</v>
      </c>
    </row>
    <row r="87" spans="1:19" x14ac:dyDescent="0.2">
      <c r="A87" s="6" t="s">
        <v>533</v>
      </c>
      <c r="B87" s="7" t="s">
        <v>534</v>
      </c>
      <c r="C87" s="8">
        <v>253</v>
      </c>
      <c r="D87" s="3">
        <v>1</v>
      </c>
      <c r="E87" s="3">
        <v>252</v>
      </c>
      <c r="F87" s="3">
        <v>3</v>
      </c>
      <c r="G87" s="3">
        <v>0</v>
      </c>
      <c r="H87" s="3">
        <v>3</v>
      </c>
      <c r="I87" s="9">
        <f>(C87/SUM(C87,F87))*SUM(D87,G87)</f>
        <v>0.98828125</v>
      </c>
      <c r="J87" s="9">
        <f>(C87/SUM(C87,F87))*SUM(E87,H87)</f>
        <v>252.01171875</v>
      </c>
      <c r="K87" s="9">
        <f>(F87/SUM(C87,F87))*SUM(D87,G87)</f>
        <v>1.171875E-2</v>
      </c>
      <c r="L87" s="9">
        <f>(F87/SUM(C87,F87))*SUM(E87,H87)</f>
        <v>2.98828125</v>
      </c>
      <c r="M87" s="9">
        <f>G87-K87</f>
        <v>-1.171875E-2</v>
      </c>
      <c r="N87" s="10">
        <f>100*(M87/K87)</f>
        <v>-100</v>
      </c>
      <c r="O87" s="4" t="str">
        <f>IF(AND(I87&gt;=5,J87&gt;=5,K87&gt;=5,L87&gt;=5),"eligible for chi-square test","not eligible for chi-square test")</f>
        <v>not eligible for chi-square test</v>
      </c>
      <c r="S87" s="6" t="str">
        <f>IF(O87="not eligible for chi-square test","not eligible for chi-square testing",IF(Q87&gt;=0.01,"test results not statistically significant",IF(M87&lt;=0,"test results statistically significant, minority NOT overrepresented in arrests",IF(M87&gt;0,"test results statistically significant, minority overrepresented in arrests"))))</f>
        <v>not eligible for chi-square testing</v>
      </c>
    </row>
    <row r="88" spans="1:19" x14ac:dyDescent="0.2">
      <c r="A88" s="6" t="s">
        <v>77</v>
      </c>
      <c r="B88" s="7" t="s">
        <v>78</v>
      </c>
      <c r="C88" s="8">
        <v>13</v>
      </c>
      <c r="D88" s="3">
        <v>0</v>
      </c>
      <c r="E88" s="3">
        <v>13</v>
      </c>
      <c r="F88" s="3">
        <v>0</v>
      </c>
      <c r="G88" s="3">
        <v>0</v>
      </c>
      <c r="H88" s="3">
        <v>0</v>
      </c>
      <c r="I88" s="9">
        <f>(C88/SUM(C88,F88))*SUM(D88,G88)</f>
        <v>0</v>
      </c>
      <c r="J88" s="9">
        <f>(C88/SUM(C88,F88))*SUM(E88,H88)</f>
        <v>13</v>
      </c>
      <c r="K88" s="9">
        <f>(F88/SUM(C88,F88))*SUM(D88,G88)</f>
        <v>0</v>
      </c>
      <c r="L88" s="9">
        <f>(F88/SUM(C88,F88))*SUM(E88,H88)</f>
        <v>0</v>
      </c>
      <c r="M88" s="9">
        <f>G88-K88</f>
        <v>0</v>
      </c>
      <c r="N88" s="10" t="e">
        <f>100*(M88/K88)</f>
        <v>#DIV/0!</v>
      </c>
      <c r="O88" s="4" t="str">
        <f>IF(AND(I88&gt;=5,J88&gt;=5,K88&gt;=5,L88&gt;=5),"eligible for chi-square test","not eligible for chi-square test")</f>
        <v>not eligible for chi-square test</v>
      </c>
      <c r="S88" s="6" t="str">
        <f>IF(O88="not eligible for chi-square test","not eligible for chi-square testing",IF(Q88&gt;=0.01,"test results not statistically significant",IF(M88&lt;=0,"test results statistically significant, minority NOT overrepresented in arrests",IF(M88&gt;0,"test results statistically significant, minority overrepresented in arrests"))))</f>
        <v>not eligible for chi-square testing</v>
      </c>
    </row>
    <row r="89" spans="1:19" x14ac:dyDescent="0.2">
      <c r="A89" s="6" t="s">
        <v>325</v>
      </c>
      <c r="B89" s="7" t="s">
        <v>326</v>
      </c>
      <c r="C89" s="8">
        <v>464</v>
      </c>
      <c r="D89" s="3">
        <v>7</v>
      </c>
      <c r="E89" s="3">
        <v>457</v>
      </c>
      <c r="F89" s="3">
        <v>0</v>
      </c>
      <c r="G89" s="3">
        <v>0</v>
      </c>
      <c r="H89" s="3">
        <v>0</v>
      </c>
      <c r="I89" s="9">
        <f>(C89/SUM(C89,F89))*SUM(D89,G89)</f>
        <v>7</v>
      </c>
      <c r="J89" s="9">
        <f>(C89/SUM(C89,F89))*SUM(E89,H89)</f>
        <v>457</v>
      </c>
      <c r="K89" s="9">
        <f>(F89/SUM(C89,F89))*SUM(D89,G89)</f>
        <v>0</v>
      </c>
      <c r="L89" s="9">
        <f>(F89/SUM(C89,F89))*SUM(E89,H89)</f>
        <v>0</v>
      </c>
      <c r="M89" s="9">
        <f>G89-K89</f>
        <v>0</v>
      </c>
      <c r="N89" s="10" t="e">
        <f>100*(M89/K89)</f>
        <v>#DIV/0!</v>
      </c>
      <c r="O89" s="4" t="str">
        <f>IF(AND(I89&gt;=5,J89&gt;=5,K89&gt;=5,L89&gt;=5),"eligible for chi-square test","not eligible for chi-square test")</f>
        <v>not eligible for chi-square test</v>
      </c>
      <c r="S89" s="6" t="str">
        <f>IF(O89="not eligible for chi-square test","not eligible for chi-square testing",IF(Q89&gt;=0.01,"test results not statistically significant",IF(M89&lt;=0,"test results statistically significant, minority NOT overrepresented in arrests",IF(M89&gt;0,"test results statistically significant, minority overrepresented in arrests"))))</f>
        <v>not eligible for chi-square testing</v>
      </c>
    </row>
    <row r="90" spans="1:19" x14ac:dyDescent="0.2">
      <c r="A90" s="6" t="s">
        <v>317</v>
      </c>
      <c r="B90" s="7" t="s">
        <v>318</v>
      </c>
      <c r="C90" s="8">
        <v>180</v>
      </c>
      <c r="D90" s="3">
        <v>6</v>
      </c>
      <c r="E90" s="3">
        <v>174</v>
      </c>
      <c r="F90" s="3">
        <v>0</v>
      </c>
      <c r="G90" s="3">
        <v>0</v>
      </c>
      <c r="H90" s="3">
        <v>0</v>
      </c>
      <c r="I90" s="9">
        <f>(C90/SUM(C90,F90))*SUM(D90,G90)</f>
        <v>6</v>
      </c>
      <c r="J90" s="9">
        <f>(C90/SUM(C90,F90))*SUM(E90,H90)</f>
        <v>174</v>
      </c>
      <c r="K90" s="9">
        <f>(F90/SUM(C90,F90))*SUM(D90,G90)</f>
        <v>0</v>
      </c>
      <c r="L90" s="9">
        <f>(F90/SUM(C90,F90))*SUM(E90,H90)</f>
        <v>0</v>
      </c>
      <c r="M90" s="9">
        <f>G90-K90</f>
        <v>0</v>
      </c>
      <c r="N90" s="10" t="e">
        <f>100*(M90/K90)</f>
        <v>#DIV/0!</v>
      </c>
      <c r="O90" s="4" t="str">
        <f>IF(AND(I90&gt;=5,J90&gt;=5,K90&gt;=5,L90&gt;=5),"eligible for chi-square test","not eligible for chi-square test")</f>
        <v>not eligible for chi-square test</v>
      </c>
      <c r="S90" s="6" t="str">
        <f>IF(O90="not eligible for chi-square test","not eligible for chi-square testing",IF(Q90&gt;=0.01,"test results not statistically significant",IF(M90&lt;=0,"test results statistically significant, minority NOT overrepresented in arrests",IF(M90&gt;0,"test results statistically significant, minority overrepresented in arrests"))))</f>
        <v>not eligible for chi-square testing</v>
      </c>
    </row>
    <row r="91" spans="1:19" x14ac:dyDescent="0.2">
      <c r="A91" s="6" t="s">
        <v>263</v>
      </c>
      <c r="B91" s="7" t="s">
        <v>264</v>
      </c>
      <c r="C91" s="8">
        <v>4446</v>
      </c>
      <c r="D91" s="3">
        <v>2</v>
      </c>
      <c r="E91" s="3">
        <v>4444</v>
      </c>
      <c r="F91" s="3">
        <v>0</v>
      </c>
      <c r="G91" s="3">
        <v>0</v>
      </c>
      <c r="H91" s="3">
        <v>0</v>
      </c>
      <c r="I91" s="9">
        <f>(C91/SUM(C91,F91))*SUM(D91,G91)</f>
        <v>2</v>
      </c>
      <c r="J91" s="9">
        <f>(C91/SUM(C91,F91))*SUM(E91,H91)</f>
        <v>4444</v>
      </c>
      <c r="K91" s="9">
        <f>(F91/SUM(C91,F91))*SUM(D91,G91)</f>
        <v>0</v>
      </c>
      <c r="L91" s="9">
        <f>(F91/SUM(C91,F91))*SUM(E91,H91)</f>
        <v>0</v>
      </c>
      <c r="M91" s="9">
        <f>G91-K91</f>
        <v>0</v>
      </c>
      <c r="N91" s="10" t="e">
        <f>100*(M91/K91)</f>
        <v>#DIV/0!</v>
      </c>
      <c r="O91" s="4" t="str">
        <f>IF(AND(I91&gt;=5,J91&gt;=5,K91&gt;=5,L91&gt;=5),"eligible for chi-square test","not eligible for chi-square test")</f>
        <v>not eligible for chi-square test</v>
      </c>
      <c r="S91" s="6" t="str">
        <f>IF(O91="not eligible for chi-square test","not eligible for chi-square testing",IF(Q91&gt;=0.01,"test results not statistically significant",IF(M91&lt;=0,"test results statistically significant, minority NOT overrepresented in arrests",IF(M91&gt;0,"test results statistically significant, minority overrepresented in arrests"))))</f>
        <v>not eligible for chi-square testing</v>
      </c>
    </row>
    <row r="92" spans="1:19" x14ac:dyDescent="0.2">
      <c r="A92" s="6" t="s">
        <v>353</v>
      </c>
      <c r="B92" s="7" t="s">
        <v>354</v>
      </c>
      <c r="C92" s="8">
        <v>419</v>
      </c>
      <c r="D92" s="3">
        <v>3</v>
      </c>
      <c r="E92" s="3">
        <v>416</v>
      </c>
      <c r="F92" s="3">
        <v>0</v>
      </c>
      <c r="G92" s="3">
        <v>0</v>
      </c>
      <c r="H92" s="3">
        <v>0</v>
      </c>
      <c r="I92" s="9">
        <f>(C92/SUM(C92,F92))*SUM(D92,G92)</f>
        <v>3</v>
      </c>
      <c r="J92" s="9">
        <f>(C92/SUM(C92,F92))*SUM(E92,H92)</f>
        <v>416</v>
      </c>
      <c r="K92" s="9">
        <f>(F92/SUM(C92,F92))*SUM(D92,G92)</f>
        <v>0</v>
      </c>
      <c r="L92" s="9">
        <f>(F92/SUM(C92,F92))*SUM(E92,H92)</f>
        <v>0</v>
      </c>
      <c r="M92" s="9">
        <f>G92-K92</f>
        <v>0</v>
      </c>
      <c r="N92" s="10" t="e">
        <f>100*(M92/K92)</f>
        <v>#DIV/0!</v>
      </c>
      <c r="O92" s="4" t="str">
        <f>IF(AND(I92&gt;=5,J92&gt;=5,K92&gt;=5,L92&gt;=5),"eligible for chi-square test","not eligible for chi-square test")</f>
        <v>not eligible for chi-square test</v>
      </c>
      <c r="S92" s="6" t="str">
        <f>IF(O92="not eligible for chi-square test","not eligible for chi-square testing",IF(Q92&gt;=0.01,"test results not statistically significant",IF(M92&lt;=0,"test results statistically significant, minority NOT overrepresented in arrests",IF(M92&gt;0,"test results statistically significant, minority overrepresented in arrests"))))</f>
        <v>not eligible for chi-square testing</v>
      </c>
    </row>
    <row r="93" spans="1:19" x14ac:dyDescent="0.2">
      <c r="A93" s="6" t="s">
        <v>163</v>
      </c>
      <c r="B93" s="7" t="s">
        <v>164</v>
      </c>
      <c r="C93" s="8">
        <v>1610</v>
      </c>
      <c r="D93" s="3">
        <v>0</v>
      </c>
      <c r="E93" s="3">
        <v>1610</v>
      </c>
      <c r="F93" s="3">
        <v>7</v>
      </c>
      <c r="G93" s="3">
        <v>0</v>
      </c>
      <c r="H93" s="3">
        <v>7</v>
      </c>
      <c r="I93" s="9">
        <f>(C93/SUM(C93,F93))*SUM(D93,G93)</f>
        <v>0</v>
      </c>
      <c r="J93" s="9">
        <f>(C93/SUM(C93,F93))*SUM(E93,H93)</f>
        <v>1610</v>
      </c>
      <c r="K93" s="9">
        <f>(F93/SUM(C93,F93))*SUM(D93,G93)</f>
        <v>0</v>
      </c>
      <c r="L93" s="9">
        <f>(F93/SUM(C93,F93))*SUM(E93,H93)</f>
        <v>7</v>
      </c>
      <c r="M93" s="9">
        <f>G93-K93</f>
        <v>0</v>
      </c>
      <c r="N93" s="10" t="e">
        <f>100*(M93/K93)</f>
        <v>#DIV/0!</v>
      </c>
      <c r="O93" s="4" t="str">
        <f>IF(AND(I93&gt;=5,J93&gt;=5,K93&gt;=5,L93&gt;=5),"eligible for chi-square test","not eligible for chi-square test")</f>
        <v>not eligible for chi-square test</v>
      </c>
      <c r="S93" s="6" t="str">
        <f>IF(O93="not eligible for chi-square test","not eligible for chi-square testing",IF(Q93&gt;=0.01,"test results not statistically significant",IF(M93&lt;=0,"test results statistically significant, minority NOT overrepresented in arrests",IF(M93&gt;0,"test results statistically significant, minority overrepresented in arrests"))))</f>
        <v>not eligible for chi-square testing</v>
      </c>
    </row>
    <row r="94" spans="1:19" x14ac:dyDescent="0.2">
      <c r="A94" s="6" t="s">
        <v>103</v>
      </c>
      <c r="B94" s="7" t="s">
        <v>104</v>
      </c>
      <c r="C94" s="8">
        <v>160</v>
      </c>
      <c r="D94" s="3">
        <v>0</v>
      </c>
      <c r="E94" s="3">
        <v>160</v>
      </c>
      <c r="F94" s="3">
        <v>0</v>
      </c>
      <c r="G94" s="3">
        <v>0</v>
      </c>
      <c r="H94" s="3">
        <v>0</v>
      </c>
      <c r="I94" s="9">
        <f>(C94/SUM(C94,F94))*SUM(D94,G94)</f>
        <v>0</v>
      </c>
      <c r="J94" s="9">
        <f>(C94/SUM(C94,F94))*SUM(E94,H94)</f>
        <v>160</v>
      </c>
      <c r="K94" s="9">
        <f>(F94/SUM(C94,F94))*SUM(D94,G94)</f>
        <v>0</v>
      </c>
      <c r="L94" s="9">
        <f>(F94/SUM(C94,F94))*SUM(E94,H94)</f>
        <v>0</v>
      </c>
      <c r="M94" s="9">
        <f>G94-K94</f>
        <v>0</v>
      </c>
      <c r="N94" s="10" t="e">
        <f>100*(M94/K94)</f>
        <v>#DIV/0!</v>
      </c>
      <c r="O94" s="4" t="str">
        <f>IF(AND(I94&gt;=5,J94&gt;=5,K94&gt;=5,L94&gt;=5),"eligible for chi-square test","not eligible for chi-square test")</f>
        <v>not eligible for chi-square test</v>
      </c>
      <c r="S94" s="6" t="str">
        <f>IF(O94="not eligible for chi-square test","not eligible for chi-square testing",IF(Q94&gt;=0.01,"test results not statistically significant",IF(M94&lt;=0,"test results statistically significant, minority NOT overrepresented in arrests",IF(M94&gt;0,"test results statistically significant, minority overrepresented in arrests"))))</f>
        <v>not eligible for chi-square testing</v>
      </c>
    </row>
    <row r="95" spans="1:19" x14ac:dyDescent="0.2">
      <c r="A95" s="6" t="s">
        <v>261</v>
      </c>
      <c r="B95" s="7" t="s">
        <v>262</v>
      </c>
      <c r="C95" s="8">
        <v>3356</v>
      </c>
      <c r="D95" s="3">
        <v>0</v>
      </c>
      <c r="E95" s="3">
        <v>3356</v>
      </c>
      <c r="F95" s="3">
        <v>0</v>
      </c>
      <c r="G95" s="3">
        <v>0</v>
      </c>
      <c r="H95" s="3">
        <v>0</v>
      </c>
      <c r="I95" s="9">
        <f>(C95/SUM(C95,F95))*SUM(D95,G95)</f>
        <v>0</v>
      </c>
      <c r="J95" s="9">
        <f>(C95/SUM(C95,F95))*SUM(E95,H95)</f>
        <v>3356</v>
      </c>
      <c r="K95" s="9">
        <f>(F95/SUM(C95,F95))*SUM(D95,G95)</f>
        <v>0</v>
      </c>
      <c r="L95" s="9">
        <f>(F95/SUM(C95,F95))*SUM(E95,H95)</f>
        <v>0</v>
      </c>
      <c r="M95" s="9">
        <f>G95-K95</f>
        <v>0</v>
      </c>
      <c r="N95" s="10" t="e">
        <f>100*(M95/K95)</f>
        <v>#DIV/0!</v>
      </c>
      <c r="O95" s="4" t="str">
        <f>IF(AND(I95&gt;=5,J95&gt;=5,K95&gt;=5,L95&gt;=5),"eligible for chi-square test","not eligible for chi-square test")</f>
        <v>not eligible for chi-square test</v>
      </c>
      <c r="S95" s="6" t="str">
        <f>IF(O95="not eligible for chi-square test","not eligible for chi-square testing",IF(Q95&gt;=0.01,"test results not statistically significant",IF(M95&lt;=0,"test results statistically significant, minority NOT overrepresented in arrests",IF(M95&gt;0,"test results statistically significant, minority overrepresented in arrests"))))</f>
        <v>not eligible for chi-square testing</v>
      </c>
    </row>
    <row r="96" spans="1:19" x14ac:dyDescent="0.2">
      <c r="A96" s="6" t="s">
        <v>473</v>
      </c>
      <c r="B96" s="7" t="s">
        <v>474</v>
      </c>
      <c r="C96" s="8">
        <v>1655</v>
      </c>
      <c r="D96" s="3">
        <v>0</v>
      </c>
      <c r="E96" s="3">
        <v>1655</v>
      </c>
      <c r="F96" s="3">
        <v>10</v>
      </c>
      <c r="G96" s="3">
        <v>0</v>
      </c>
      <c r="H96" s="3">
        <v>10</v>
      </c>
      <c r="I96" s="9">
        <f>(C96/SUM(C96,F96))*SUM(D96,G96)</f>
        <v>0</v>
      </c>
      <c r="J96" s="9">
        <f>(C96/SUM(C96,F96))*SUM(E96,H96)</f>
        <v>1655</v>
      </c>
      <c r="K96" s="9">
        <f>(F96/SUM(C96,F96))*SUM(D96,G96)</f>
        <v>0</v>
      </c>
      <c r="L96" s="9">
        <f>(F96/SUM(C96,F96))*SUM(E96,H96)</f>
        <v>10</v>
      </c>
      <c r="M96" s="9">
        <f>G96-K96</f>
        <v>0</v>
      </c>
      <c r="N96" s="10" t="e">
        <f>100*(M96/K96)</f>
        <v>#DIV/0!</v>
      </c>
      <c r="O96" s="4" t="str">
        <f>IF(AND(I96&gt;=5,J96&gt;=5,K96&gt;=5,L96&gt;=5),"eligible for chi-square test","not eligible for chi-square test")</f>
        <v>not eligible for chi-square test</v>
      </c>
      <c r="S96" s="6" t="str">
        <f>IF(O96="not eligible for chi-square test","not eligible for chi-square testing",IF(Q96&gt;=0.01,"test results not statistically significant",IF(M96&lt;=0,"test results statistically significant, minority NOT overrepresented in arrests",IF(M96&gt;0,"test results statistically significant, minority overrepresented in arrests"))))</f>
        <v>not eligible for chi-square testing</v>
      </c>
    </row>
    <row r="97" spans="1:19" x14ac:dyDescent="0.2">
      <c r="A97" s="6" t="s">
        <v>109</v>
      </c>
      <c r="B97" s="7" t="s">
        <v>110</v>
      </c>
      <c r="C97" s="8">
        <v>22019</v>
      </c>
      <c r="D97" s="3">
        <v>298</v>
      </c>
      <c r="E97" s="3">
        <v>21721</v>
      </c>
      <c r="F97" s="3">
        <v>346</v>
      </c>
      <c r="G97" s="3">
        <v>0</v>
      </c>
      <c r="H97" s="3">
        <v>346</v>
      </c>
      <c r="I97" s="9">
        <f>(C97/SUM(C97,F97))*SUM(D97,G97)</f>
        <v>293.3897607869439</v>
      </c>
      <c r="J97" s="9">
        <f>(C97/SUM(C97,F97))*SUM(E97,H97)</f>
        <v>21725.610239213056</v>
      </c>
      <c r="K97" s="9">
        <f>(F97/SUM(C97,F97))*SUM(D97,G97)</f>
        <v>4.6102392130561149</v>
      </c>
      <c r="L97" s="9">
        <f>(F97/SUM(C97,F97))*SUM(E97,H97)</f>
        <v>341.3897607869439</v>
      </c>
      <c r="M97" s="9">
        <f>G97-K97</f>
        <v>-4.6102392130561149</v>
      </c>
      <c r="N97" s="10">
        <f>100*(M97/K97)</f>
        <v>-100</v>
      </c>
      <c r="O97" s="4" t="str">
        <f>IF(AND(I97&gt;=5,J97&gt;=5,K97&gt;=5,L97&gt;=5),"eligible for chi-square test","not eligible for chi-square test")</f>
        <v>not eligible for chi-square test</v>
      </c>
      <c r="S97" s="6" t="str">
        <f>IF(O97="not eligible for chi-square test","not eligible for chi-square testing",IF(Q97&gt;=0.01,"test results not statistically significant",IF(M97&lt;=0,"test results statistically significant, minority NOT overrepresented in arrests",IF(M97&gt;0,"test results statistically significant, minority overrepresented in arrests"))))</f>
        <v>not eligible for chi-square testing</v>
      </c>
    </row>
    <row r="98" spans="1:19" x14ac:dyDescent="0.2">
      <c r="A98" s="6" t="s">
        <v>107</v>
      </c>
      <c r="B98" s="7" t="s">
        <v>108</v>
      </c>
      <c r="C98" s="8">
        <v>18</v>
      </c>
      <c r="D98" s="3">
        <v>0</v>
      </c>
      <c r="E98" s="3">
        <v>18</v>
      </c>
      <c r="F98" s="3">
        <v>0</v>
      </c>
      <c r="G98" s="3">
        <v>0</v>
      </c>
      <c r="H98" s="3">
        <v>0</v>
      </c>
      <c r="I98" s="9">
        <f>(C98/SUM(C98,F98))*SUM(D98,G98)</f>
        <v>0</v>
      </c>
      <c r="J98" s="9">
        <f>(C98/SUM(C98,F98))*SUM(E98,H98)</f>
        <v>18</v>
      </c>
      <c r="K98" s="9">
        <f>(F98/SUM(C98,F98))*SUM(D98,G98)</f>
        <v>0</v>
      </c>
      <c r="L98" s="9">
        <f>(F98/SUM(C98,F98))*SUM(E98,H98)</f>
        <v>0</v>
      </c>
      <c r="M98" s="9">
        <f>G98-K98</f>
        <v>0</v>
      </c>
      <c r="N98" s="10" t="e">
        <f>100*(M98/K98)</f>
        <v>#DIV/0!</v>
      </c>
      <c r="O98" s="4" t="str">
        <f>IF(AND(I98&gt;=5,J98&gt;=5,K98&gt;=5,L98&gt;=5),"eligible for chi-square test","not eligible for chi-square test")</f>
        <v>not eligible for chi-square test</v>
      </c>
      <c r="S98" s="6" t="str">
        <f>IF(O98="not eligible for chi-square test","not eligible for chi-square testing",IF(Q98&gt;=0.01,"test results not statistically significant",IF(M98&lt;=0,"test results statistically significant, minority NOT overrepresented in arrests",IF(M98&gt;0,"test results statistically significant, minority overrepresented in arrests"))))</f>
        <v>not eligible for chi-square testing</v>
      </c>
    </row>
    <row r="99" spans="1:19" x14ac:dyDescent="0.2">
      <c r="A99" s="6" t="s">
        <v>477</v>
      </c>
      <c r="B99" s="7" t="s">
        <v>478</v>
      </c>
      <c r="C99" s="8">
        <v>11</v>
      </c>
      <c r="D99" s="3">
        <v>0</v>
      </c>
      <c r="E99" s="3">
        <v>11</v>
      </c>
      <c r="F99" s="3">
        <v>0</v>
      </c>
      <c r="G99" s="3">
        <v>0</v>
      </c>
      <c r="H99" s="3">
        <v>0</v>
      </c>
      <c r="I99" s="9">
        <f>(C99/SUM(C99,F99))*SUM(D99,G99)</f>
        <v>0</v>
      </c>
      <c r="J99" s="9">
        <f>(C99/SUM(C99,F99))*SUM(E99,H99)</f>
        <v>11</v>
      </c>
      <c r="K99" s="9">
        <f>(F99/SUM(C99,F99))*SUM(D99,G99)</f>
        <v>0</v>
      </c>
      <c r="L99" s="9">
        <f>(F99/SUM(C99,F99))*SUM(E99,H99)</f>
        <v>0</v>
      </c>
      <c r="M99" s="9">
        <f>G99-K99</f>
        <v>0</v>
      </c>
      <c r="N99" s="10" t="e">
        <f>100*(M99/K99)</f>
        <v>#DIV/0!</v>
      </c>
      <c r="O99" s="4" t="str">
        <f>IF(AND(I99&gt;=5,J99&gt;=5,K99&gt;=5,L99&gt;=5),"eligible for chi-square test","not eligible for chi-square test")</f>
        <v>not eligible for chi-square test</v>
      </c>
      <c r="S99" s="6" t="str">
        <f>IF(O99="not eligible for chi-square test","not eligible for chi-square testing",IF(Q99&gt;=0.01,"test results not statistically significant",IF(M99&lt;=0,"test results statistically significant, minority NOT overrepresented in arrests",IF(M99&gt;0,"test results statistically significant, minority overrepresented in arrests"))))</f>
        <v>not eligible for chi-square testing</v>
      </c>
    </row>
    <row r="100" spans="1:19" x14ac:dyDescent="0.2">
      <c r="A100" s="6" t="s">
        <v>475</v>
      </c>
      <c r="B100" s="7" t="s">
        <v>476</v>
      </c>
      <c r="C100" s="8">
        <v>1790</v>
      </c>
      <c r="D100" s="3">
        <v>1</v>
      </c>
      <c r="E100" s="3">
        <v>1789</v>
      </c>
      <c r="F100" s="3">
        <v>0</v>
      </c>
      <c r="G100" s="3">
        <v>0</v>
      </c>
      <c r="H100" s="3">
        <v>0</v>
      </c>
      <c r="I100" s="9">
        <f>(C100/SUM(C100,F100))*SUM(D100,G100)</f>
        <v>1</v>
      </c>
      <c r="J100" s="9">
        <f>(C100/SUM(C100,F100))*SUM(E100,H100)</f>
        <v>1789</v>
      </c>
      <c r="K100" s="9">
        <f>(F100/SUM(C100,F100))*SUM(D100,G100)</f>
        <v>0</v>
      </c>
      <c r="L100" s="9">
        <f>(F100/SUM(C100,F100))*SUM(E100,H100)</f>
        <v>0</v>
      </c>
      <c r="M100" s="9">
        <f>G100-K100</f>
        <v>0</v>
      </c>
      <c r="N100" s="10" t="e">
        <f>100*(M100/K100)</f>
        <v>#DIV/0!</v>
      </c>
      <c r="O100" s="4" t="str">
        <f>IF(AND(I100&gt;=5,J100&gt;=5,K100&gt;=5,L100&gt;=5),"eligible for chi-square test","not eligible for chi-square test")</f>
        <v>not eligible for chi-square test</v>
      </c>
      <c r="S100" s="6" t="str">
        <f>IF(O100="not eligible for chi-square test","not eligible for chi-square testing",IF(Q100&gt;=0.01,"test results not statistically significant",IF(M100&lt;=0,"test results statistically significant, minority NOT overrepresented in arrests",IF(M100&gt;0,"test results statistically significant, minority overrepresented in arrests"))))</f>
        <v>not eligible for chi-square testing</v>
      </c>
    </row>
    <row r="101" spans="1:19" x14ac:dyDescent="0.2">
      <c r="A101" s="6" t="s">
        <v>301</v>
      </c>
      <c r="B101" s="7" t="s">
        <v>302</v>
      </c>
      <c r="C101" s="8">
        <v>1946</v>
      </c>
      <c r="D101" s="3">
        <v>31</v>
      </c>
      <c r="E101" s="3">
        <v>1915</v>
      </c>
      <c r="F101" s="3">
        <v>8</v>
      </c>
      <c r="G101" s="3">
        <v>0</v>
      </c>
      <c r="H101" s="3">
        <v>8</v>
      </c>
      <c r="I101" s="9">
        <f>(C101/SUM(C101,F101))*SUM(D101,G101)</f>
        <v>30.87308085977482</v>
      </c>
      <c r="J101" s="9">
        <f>(C101/SUM(C101,F101))*SUM(E101,H101)</f>
        <v>1915.1269191402253</v>
      </c>
      <c r="K101" s="9">
        <f>(F101/SUM(C101,F101))*SUM(D101,G101)</f>
        <v>0.12691914022517911</v>
      </c>
      <c r="L101" s="9">
        <f>(F101/SUM(C101,F101))*SUM(E101,H101)</f>
        <v>7.873080859774821</v>
      </c>
      <c r="M101" s="9">
        <f>G101-K101</f>
        <v>-0.12691914022517911</v>
      </c>
      <c r="N101" s="10">
        <f>100*(M101/K101)</f>
        <v>-100</v>
      </c>
      <c r="O101" s="4" t="str">
        <f>IF(AND(I101&gt;=5,J101&gt;=5,K101&gt;=5,L101&gt;=5),"eligible for chi-square test","not eligible for chi-square test")</f>
        <v>not eligible for chi-square test</v>
      </c>
      <c r="S101" s="6" t="str">
        <f>IF(O101="not eligible for chi-square test","not eligible for chi-square testing",IF(Q101&gt;=0.01,"test results not statistically significant",IF(M101&lt;=0,"test results statistically significant, minority NOT overrepresented in arrests",IF(M101&gt;0,"test results statistically significant, minority overrepresented in arrests"))))</f>
        <v>not eligible for chi-square testing</v>
      </c>
    </row>
    <row r="102" spans="1:19" x14ac:dyDescent="0.2">
      <c r="A102" s="6" t="s">
        <v>119</v>
      </c>
      <c r="B102" s="7" t="s">
        <v>120</v>
      </c>
      <c r="C102" s="8">
        <v>7997</v>
      </c>
      <c r="D102" s="3">
        <v>57</v>
      </c>
      <c r="E102" s="3">
        <v>7940</v>
      </c>
      <c r="F102" s="3">
        <v>17</v>
      </c>
      <c r="G102" s="3">
        <v>0</v>
      </c>
      <c r="H102" s="3">
        <v>17</v>
      </c>
      <c r="I102" s="9">
        <f>(C102/SUM(C102,F102))*SUM(D102,G102)</f>
        <v>56.879086598452709</v>
      </c>
      <c r="J102" s="9">
        <f>(C102/SUM(C102,F102))*SUM(E102,H102)</f>
        <v>7940.1209134015471</v>
      </c>
      <c r="K102" s="9">
        <f>(F102/SUM(C102,F102))*SUM(D102,G102)</f>
        <v>0.12091340154729224</v>
      </c>
      <c r="L102" s="9">
        <f>(F102/SUM(C102,F102))*SUM(E102,H102)</f>
        <v>16.879086598452709</v>
      </c>
      <c r="M102" s="9">
        <f>G102-K102</f>
        <v>-0.12091340154729224</v>
      </c>
      <c r="N102" s="10">
        <f>100*(M102/K102)</f>
        <v>-100</v>
      </c>
      <c r="O102" s="4" t="str">
        <f>IF(AND(I102&gt;=5,J102&gt;=5,K102&gt;=5,L102&gt;=5),"eligible for chi-square test","not eligible for chi-square test")</f>
        <v>not eligible for chi-square test</v>
      </c>
      <c r="S102" s="6" t="str">
        <f>IF(O102="not eligible for chi-square test","not eligible for chi-square testing",IF(Q102&gt;=0.01,"test results not statistically significant",IF(M102&lt;=0,"test results statistically significant, minority NOT overrepresented in arrests",IF(M102&gt;0,"test results statistically significant, minority overrepresented in arrests"))))</f>
        <v>not eligible for chi-square testing</v>
      </c>
    </row>
    <row r="103" spans="1:19" x14ac:dyDescent="0.2">
      <c r="A103" s="6" t="s">
        <v>125</v>
      </c>
      <c r="B103" s="7" t="s">
        <v>126</v>
      </c>
      <c r="C103" s="8">
        <v>1187</v>
      </c>
      <c r="D103" s="3">
        <v>11</v>
      </c>
      <c r="E103" s="3">
        <v>1176</v>
      </c>
      <c r="F103" s="3">
        <v>2</v>
      </c>
      <c r="G103" s="3">
        <v>0</v>
      </c>
      <c r="H103" s="3">
        <v>2</v>
      </c>
      <c r="I103" s="9">
        <f>(C103/SUM(C103,F103))*SUM(D103,G103)</f>
        <v>10.981497056349873</v>
      </c>
      <c r="J103" s="9">
        <f>(C103/SUM(C103,F103))*SUM(E103,H103)</f>
        <v>1176.0185029436502</v>
      </c>
      <c r="K103" s="9">
        <f>(F103/SUM(C103,F103))*SUM(D103,G103)</f>
        <v>1.8502943650126155E-2</v>
      </c>
      <c r="L103" s="9">
        <f>(F103/SUM(C103,F103))*SUM(E103,H103)</f>
        <v>1.9814970563498737</v>
      </c>
      <c r="M103" s="9">
        <f>G103-K103</f>
        <v>-1.8502943650126155E-2</v>
      </c>
      <c r="N103" s="10">
        <f>100*(M103/K103)</f>
        <v>-100</v>
      </c>
      <c r="O103" s="4" t="str">
        <f>IF(AND(I103&gt;=5,J103&gt;=5,K103&gt;=5,L103&gt;=5),"eligible for chi-square test","not eligible for chi-square test")</f>
        <v>not eligible for chi-square test</v>
      </c>
      <c r="S103" s="6" t="str">
        <f>IF(O103="not eligible for chi-square test","not eligible for chi-square testing",IF(Q103&gt;=0.01,"test results not statistically significant",IF(M103&lt;=0,"test results statistically significant, minority NOT overrepresented in arrests",IF(M103&gt;0,"test results statistically significant, minority overrepresented in arrests"))))</f>
        <v>not eligible for chi-square testing</v>
      </c>
    </row>
    <row r="104" spans="1:19" x14ac:dyDescent="0.2">
      <c r="A104" s="6" t="s">
        <v>127</v>
      </c>
      <c r="B104" s="7" t="s">
        <v>128</v>
      </c>
      <c r="C104" s="8">
        <v>1040</v>
      </c>
      <c r="D104" s="3">
        <v>17</v>
      </c>
      <c r="E104" s="3">
        <v>1023</v>
      </c>
      <c r="F104" s="3">
        <v>5</v>
      </c>
      <c r="G104" s="3">
        <v>0</v>
      </c>
      <c r="H104" s="3">
        <v>5</v>
      </c>
      <c r="I104" s="9">
        <f>(C104/SUM(C104,F104))*SUM(D104,G104)</f>
        <v>16.918660287081341</v>
      </c>
      <c r="J104" s="9">
        <f>(C104/SUM(C104,F104))*SUM(E104,H104)</f>
        <v>1023.0813397129186</v>
      </c>
      <c r="K104" s="9">
        <f>(F104/SUM(C104,F104))*SUM(D104,G104)</f>
        <v>8.1339712918660281E-2</v>
      </c>
      <c r="L104" s="9">
        <f>(F104/SUM(C104,F104))*SUM(E104,H104)</f>
        <v>4.9186602870813392</v>
      </c>
      <c r="M104" s="9">
        <f>G104-K104</f>
        <v>-8.1339712918660281E-2</v>
      </c>
      <c r="N104" s="10">
        <f>100*(M104/K104)</f>
        <v>-100</v>
      </c>
      <c r="O104" s="4" t="str">
        <f>IF(AND(I104&gt;=5,J104&gt;=5,K104&gt;=5,L104&gt;=5),"eligible for chi-square test","not eligible for chi-square test")</f>
        <v>not eligible for chi-square test</v>
      </c>
      <c r="S104" s="6" t="str">
        <f>IF(O104="not eligible for chi-square test","not eligible for chi-square testing",IF(Q104&gt;=0.01,"test results not statistically significant",IF(M104&lt;=0,"test results statistically significant, minority NOT overrepresented in arrests",IF(M104&gt;0,"test results statistically significant, minority overrepresented in arrests"))))</f>
        <v>not eligible for chi-square testing</v>
      </c>
    </row>
    <row r="105" spans="1:19" x14ac:dyDescent="0.2">
      <c r="A105" s="6" t="s">
        <v>131</v>
      </c>
      <c r="B105" s="7" t="s">
        <v>132</v>
      </c>
      <c r="C105" s="8">
        <v>3816</v>
      </c>
      <c r="D105" s="3">
        <v>38</v>
      </c>
      <c r="E105" s="3">
        <v>3778</v>
      </c>
      <c r="F105" s="3">
        <v>15</v>
      </c>
      <c r="G105" s="3">
        <v>0</v>
      </c>
      <c r="H105" s="3">
        <v>15</v>
      </c>
      <c r="I105" s="9">
        <f>(C105/SUM(C105,F105))*SUM(D105,G105)</f>
        <v>37.851213782302267</v>
      </c>
      <c r="J105" s="9">
        <f>(C105/SUM(C105,F105))*SUM(E105,H105)</f>
        <v>3778.1487862176973</v>
      </c>
      <c r="K105" s="9">
        <f>(F105/SUM(C105,F105))*SUM(D105,G105)</f>
        <v>0.14878621769772907</v>
      </c>
      <c r="L105" s="9">
        <f>(F105/SUM(C105,F105))*SUM(E105,H105)</f>
        <v>14.851213782302272</v>
      </c>
      <c r="M105" s="9">
        <f>G105-K105</f>
        <v>-0.14878621769772907</v>
      </c>
      <c r="N105" s="10">
        <f>100*(M105/K105)</f>
        <v>-100</v>
      </c>
      <c r="O105" s="4" t="str">
        <f>IF(AND(I105&gt;=5,J105&gt;=5,K105&gt;=5,L105&gt;=5),"eligible for chi-square test","not eligible for chi-square test")</f>
        <v>not eligible for chi-square test</v>
      </c>
      <c r="S105" s="6" t="str">
        <f>IF(O105="not eligible for chi-square test","not eligible for chi-square testing",IF(Q105&gt;=0.01,"test results not statistically significant",IF(M105&lt;=0,"test results statistically significant, minority NOT overrepresented in arrests",IF(M105&gt;0,"test results statistically significant, minority overrepresented in arrests"))))</f>
        <v>not eligible for chi-square testing</v>
      </c>
    </row>
    <row r="106" spans="1:19" x14ac:dyDescent="0.2">
      <c r="A106" s="6" t="s">
        <v>479</v>
      </c>
      <c r="B106" s="7" t="s">
        <v>480</v>
      </c>
      <c r="C106" s="8">
        <v>449</v>
      </c>
      <c r="D106" s="3">
        <v>0</v>
      </c>
      <c r="E106" s="3">
        <v>449</v>
      </c>
      <c r="F106" s="3">
        <v>0</v>
      </c>
      <c r="G106" s="3">
        <v>0</v>
      </c>
      <c r="H106" s="3">
        <v>0</v>
      </c>
      <c r="I106" s="9">
        <f>(C106/SUM(C106,F106))*SUM(D106,G106)</f>
        <v>0</v>
      </c>
      <c r="J106" s="9">
        <f>(C106/SUM(C106,F106))*SUM(E106,H106)</f>
        <v>449</v>
      </c>
      <c r="K106" s="9">
        <f>(F106/SUM(C106,F106))*SUM(D106,G106)</f>
        <v>0</v>
      </c>
      <c r="L106" s="9">
        <f>(F106/SUM(C106,F106))*SUM(E106,H106)</f>
        <v>0</v>
      </c>
      <c r="M106" s="9">
        <f>G106-K106</f>
        <v>0</v>
      </c>
      <c r="N106" s="10" t="e">
        <f>100*(M106/K106)</f>
        <v>#DIV/0!</v>
      </c>
      <c r="O106" s="4" t="str">
        <f>IF(AND(I106&gt;=5,J106&gt;=5,K106&gt;=5,L106&gt;=5),"eligible for chi-square test","not eligible for chi-square test")</f>
        <v>not eligible for chi-square test</v>
      </c>
      <c r="S106" s="6" t="str">
        <f>IF(O106="not eligible for chi-square test","not eligible for chi-square testing",IF(Q106&gt;=0.01,"test results not statistically significant",IF(M106&lt;=0,"test results statistically significant, minority NOT overrepresented in arrests",IF(M106&gt;0,"test results statistically significant, minority overrepresented in arrests"))))</f>
        <v>not eligible for chi-square testing</v>
      </c>
    </row>
    <row r="107" spans="1:19" x14ac:dyDescent="0.2">
      <c r="A107" s="6" t="s">
        <v>137</v>
      </c>
      <c r="B107" s="7" t="s">
        <v>138</v>
      </c>
      <c r="C107" s="8">
        <v>5536</v>
      </c>
      <c r="D107" s="3">
        <v>6</v>
      </c>
      <c r="E107" s="3">
        <v>5530</v>
      </c>
      <c r="F107" s="3">
        <v>9</v>
      </c>
      <c r="G107" s="3">
        <v>0</v>
      </c>
      <c r="H107" s="3">
        <v>9</v>
      </c>
      <c r="I107" s="9">
        <f>(C107/SUM(C107,F107))*SUM(D107,G107)</f>
        <v>5.9902614968440036</v>
      </c>
      <c r="J107" s="9">
        <f>(C107/SUM(C107,F107))*SUM(E107,H107)</f>
        <v>5530.0097385031559</v>
      </c>
      <c r="K107" s="9">
        <f>(F107/SUM(C107,F107))*SUM(D107,G107)</f>
        <v>9.7385031559963919E-3</v>
      </c>
      <c r="L107" s="9">
        <f>(F107/SUM(C107,F107))*SUM(E107,H107)</f>
        <v>8.9902614968440027</v>
      </c>
      <c r="M107" s="9">
        <f>G107-K107</f>
        <v>-9.7385031559963919E-3</v>
      </c>
      <c r="N107" s="10">
        <f>100*(M107/K107)</f>
        <v>-100</v>
      </c>
      <c r="O107" s="4" t="str">
        <f>IF(AND(I107&gt;=5,J107&gt;=5,K107&gt;=5,L107&gt;=5),"eligible for chi-square test","not eligible for chi-square test")</f>
        <v>not eligible for chi-square test</v>
      </c>
      <c r="S107" s="6" t="str">
        <f>IF(O107="not eligible for chi-square test","not eligible for chi-square testing",IF(Q107&gt;=0.01,"test results not statistically significant",IF(M107&lt;=0,"test results statistically significant, minority NOT overrepresented in arrests",IF(M107&gt;0,"test results statistically significant, minority overrepresented in arrests"))))</f>
        <v>not eligible for chi-square testing</v>
      </c>
    </row>
    <row r="108" spans="1:19" x14ac:dyDescent="0.2">
      <c r="A108" s="6" t="s">
        <v>485</v>
      </c>
      <c r="B108" s="7" t="s">
        <v>486</v>
      </c>
      <c r="C108" s="8">
        <v>11</v>
      </c>
      <c r="D108" s="3">
        <v>0</v>
      </c>
      <c r="E108" s="3">
        <v>11</v>
      </c>
      <c r="F108" s="3">
        <v>0</v>
      </c>
      <c r="G108" s="3">
        <v>0</v>
      </c>
      <c r="H108" s="3">
        <v>0</v>
      </c>
      <c r="I108" s="9">
        <f>(C108/SUM(C108,F108))*SUM(D108,G108)</f>
        <v>0</v>
      </c>
      <c r="J108" s="9">
        <f>(C108/SUM(C108,F108))*SUM(E108,H108)</f>
        <v>11</v>
      </c>
      <c r="K108" s="9">
        <f>(F108/SUM(C108,F108))*SUM(D108,G108)</f>
        <v>0</v>
      </c>
      <c r="L108" s="9">
        <f>(F108/SUM(C108,F108))*SUM(E108,H108)</f>
        <v>0</v>
      </c>
      <c r="M108" s="9">
        <f>G108-K108</f>
        <v>0</v>
      </c>
      <c r="N108" s="10" t="e">
        <f>100*(M108/K108)</f>
        <v>#DIV/0!</v>
      </c>
      <c r="O108" s="4" t="str">
        <f>IF(AND(I108&gt;=5,J108&gt;=5,K108&gt;=5,L108&gt;=5),"eligible for chi-square test","not eligible for chi-square test")</f>
        <v>not eligible for chi-square test</v>
      </c>
      <c r="S108" s="6" t="str">
        <f>IF(O108="not eligible for chi-square test","not eligible for chi-square testing",IF(Q108&gt;=0.01,"test results not statistically significant",IF(M108&lt;=0,"test results statistically significant, minority NOT overrepresented in arrests",IF(M108&gt;0,"test results statistically significant, minority overrepresented in arrests"))))</f>
        <v>not eligible for chi-square testing</v>
      </c>
    </row>
    <row r="109" spans="1:19" x14ac:dyDescent="0.2">
      <c r="A109" s="6" t="s">
        <v>481</v>
      </c>
      <c r="B109" s="7" t="s">
        <v>482</v>
      </c>
      <c r="C109" s="8">
        <v>1615</v>
      </c>
      <c r="D109" s="3">
        <v>45</v>
      </c>
      <c r="E109" s="3">
        <v>1570</v>
      </c>
      <c r="F109" s="3">
        <v>5</v>
      </c>
      <c r="G109" s="3">
        <v>0</v>
      </c>
      <c r="H109" s="3">
        <v>5</v>
      </c>
      <c r="I109" s="9">
        <f>(C109/SUM(C109,F109))*SUM(D109,G109)</f>
        <v>44.861111111111107</v>
      </c>
      <c r="J109" s="9">
        <f>(C109/SUM(C109,F109))*SUM(E109,H109)</f>
        <v>1570.1388888888889</v>
      </c>
      <c r="K109" s="9">
        <f>(F109/SUM(C109,F109))*SUM(D109,G109)</f>
        <v>0.1388888888888889</v>
      </c>
      <c r="L109" s="9">
        <f>(F109/SUM(C109,F109))*SUM(E109,H109)</f>
        <v>4.8611111111111107</v>
      </c>
      <c r="M109" s="9">
        <f>G109-K109</f>
        <v>-0.1388888888888889</v>
      </c>
      <c r="N109" s="10">
        <f>100*(M109/K109)</f>
        <v>-100</v>
      </c>
      <c r="O109" s="4" t="str">
        <f>IF(AND(I109&gt;=5,J109&gt;=5,K109&gt;=5,L109&gt;=5),"eligible for chi-square test","not eligible for chi-square test")</f>
        <v>not eligible for chi-square test</v>
      </c>
      <c r="S109" s="6" t="str">
        <f>IF(O109="not eligible for chi-square test","not eligible for chi-square testing",IF(Q109&gt;=0.01,"test results not statistically significant",IF(M109&lt;=0,"test results statistically significant, minority NOT overrepresented in arrests",IF(M109&gt;0,"test results statistically significant, minority overrepresented in arrests"))))</f>
        <v>not eligible for chi-square testing</v>
      </c>
    </row>
    <row r="110" spans="1:19" x14ac:dyDescent="0.2">
      <c r="A110" s="6" t="s">
        <v>415</v>
      </c>
      <c r="B110" s="7" t="s">
        <v>416</v>
      </c>
      <c r="C110" s="8">
        <v>3714</v>
      </c>
      <c r="D110" s="3">
        <v>42</v>
      </c>
      <c r="E110" s="3">
        <v>3672</v>
      </c>
      <c r="F110" s="3">
        <v>2</v>
      </c>
      <c r="G110" s="3">
        <v>0</v>
      </c>
      <c r="H110" s="3">
        <v>2</v>
      </c>
      <c r="I110" s="9">
        <f>(C110/SUM(C110,F110))*SUM(D110,G110)</f>
        <v>41.977395048439185</v>
      </c>
      <c r="J110" s="9">
        <f>(C110/SUM(C110,F110))*SUM(E110,H110)</f>
        <v>3672.0226049515609</v>
      </c>
      <c r="K110" s="9">
        <f>(F110/SUM(C110,F110))*SUM(D110,G110)</f>
        <v>2.2604951560818081E-2</v>
      </c>
      <c r="L110" s="9">
        <f>(F110/SUM(C110,F110))*SUM(E110,H110)</f>
        <v>1.9773950484391818</v>
      </c>
      <c r="M110" s="9">
        <f>G110-K110</f>
        <v>-2.2604951560818081E-2</v>
      </c>
      <c r="N110" s="10">
        <f>100*(M110/K110)</f>
        <v>-100</v>
      </c>
      <c r="O110" s="4" t="str">
        <f>IF(AND(I110&gt;=5,J110&gt;=5,K110&gt;=5,L110&gt;=5),"eligible for chi-square test","not eligible for chi-square test")</f>
        <v>not eligible for chi-square test</v>
      </c>
      <c r="S110" s="6" t="str">
        <f>IF(O110="not eligible for chi-square test","not eligible for chi-square testing",IF(Q110&gt;=0.01,"test results not statistically significant",IF(M110&lt;=0,"test results statistically significant, minority NOT overrepresented in arrests",IF(M110&gt;0,"test results statistically significant, minority overrepresented in arrests"))))</f>
        <v>not eligible for chi-square testing</v>
      </c>
    </row>
    <row r="111" spans="1:19" x14ac:dyDescent="0.2">
      <c r="A111" s="6" t="s">
        <v>487</v>
      </c>
      <c r="B111" s="7" t="s">
        <v>488</v>
      </c>
      <c r="C111" s="8">
        <v>1092</v>
      </c>
      <c r="D111" s="3">
        <v>22</v>
      </c>
      <c r="E111" s="3">
        <v>1070</v>
      </c>
      <c r="F111" s="3">
        <v>1</v>
      </c>
      <c r="G111" s="3">
        <v>0</v>
      </c>
      <c r="H111" s="3">
        <v>1</v>
      </c>
      <c r="I111" s="9">
        <f>(C111/SUM(C111,F111))*SUM(D111,G111)</f>
        <v>21.979871912168345</v>
      </c>
      <c r="J111" s="9">
        <f>(C111/SUM(C111,F111))*SUM(E111,H111)</f>
        <v>1070.0201280878316</v>
      </c>
      <c r="K111" s="9">
        <f>(F111/SUM(C111,F111))*SUM(D111,G111)</f>
        <v>2.0128087831655993E-2</v>
      </c>
      <c r="L111" s="9">
        <f>(F111/SUM(C111,F111))*SUM(E111,H111)</f>
        <v>0.97987191216834402</v>
      </c>
      <c r="M111" s="9">
        <f>G111-K111</f>
        <v>-2.0128087831655993E-2</v>
      </c>
      <c r="N111" s="10">
        <f>100*(M111/K111)</f>
        <v>-100</v>
      </c>
      <c r="O111" s="4" t="str">
        <f>IF(AND(I111&gt;=5,J111&gt;=5,K111&gt;=5,L111&gt;=5),"eligible for chi-square test","not eligible for chi-square test")</f>
        <v>not eligible for chi-square test</v>
      </c>
      <c r="S111" s="6" t="str">
        <f>IF(O111="not eligible for chi-square test","not eligible for chi-square testing",IF(Q111&gt;=0.01,"test results not statistically significant",IF(M111&lt;=0,"test results statistically significant, minority NOT overrepresented in arrests",IF(M111&gt;0,"test results statistically significant, minority overrepresented in arrests"))))</f>
        <v>not eligible for chi-square testing</v>
      </c>
    </row>
    <row r="112" spans="1:19" x14ac:dyDescent="0.2">
      <c r="A112" s="6" t="s">
        <v>367</v>
      </c>
      <c r="B112" s="7" t="s">
        <v>368</v>
      </c>
      <c r="C112" s="8">
        <v>299</v>
      </c>
      <c r="D112" s="3">
        <v>4</v>
      </c>
      <c r="E112" s="3">
        <v>295</v>
      </c>
      <c r="F112" s="3">
        <v>0</v>
      </c>
      <c r="G112" s="3">
        <v>0</v>
      </c>
      <c r="H112" s="3">
        <v>0</v>
      </c>
      <c r="I112" s="9">
        <f>(C112/SUM(C112,F112))*SUM(D112,G112)</f>
        <v>4</v>
      </c>
      <c r="J112" s="9">
        <f>(C112/SUM(C112,F112))*SUM(E112,H112)</f>
        <v>295</v>
      </c>
      <c r="K112" s="9">
        <f>(F112/SUM(C112,F112))*SUM(D112,G112)</f>
        <v>0</v>
      </c>
      <c r="L112" s="9">
        <f>(F112/SUM(C112,F112))*SUM(E112,H112)</f>
        <v>0</v>
      </c>
      <c r="M112" s="9">
        <f>G112-K112</f>
        <v>0</v>
      </c>
      <c r="N112" s="10" t="e">
        <f>100*(M112/K112)</f>
        <v>#DIV/0!</v>
      </c>
      <c r="O112" s="4" t="str">
        <f>IF(AND(I112&gt;=5,J112&gt;=5,K112&gt;=5,L112&gt;=5),"eligible for chi-square test","not eligible for chi-square test")</f>
        <v>not eligible for chi-square test</v>
      </c>
      <c r="S112" s="6" t="str">
        <f>IF(O112="not eligible for chi-square test","not eligible for chi-square testing",IF(Q112&gt;=0.01,"test results not statistically significant",IF(M112&lt;=0,"test results statistically significant, minority NOT overrepresented in arrests",IF(M112&gt;0,"test results statistically significant, minority overrepresented in arrests"))))</f>
        <v>not eligible for chi-square testing</v>
      </c>
    </row>
    <row r="113" spans="1:19" x14ac:dyDescent="0.2">
      <c r="A113" s="6" t="s">
        <v>115</v>
      </c>
      <c r="B113" s="7" t="s">
        <v>116</v>
      </c>
      <c r="C113" s="8">
        <v>1177</v>
      </c>
      <c r="D113" s="3">
        <v>0</v>
      </c>
      <c r="E113" s="3">
        <v>1177</v>
      </c>
      <c r="F113" s="3">
        <v>3</v>
      </c>
      <c r="G113" s="3">
        <v>0</v>
      </c>
      <c r="H113" s="3">
        <v>3</v>
      </c>
      <c r="I113" s="9">
        <f>(C113/SUM(C113,F113))*SUM(D113,G113)</f>
        <v>0</v>
      </c>
      <c r="J113" s="9">
        <f>(C113/SUM(C113,F113))*SUM(E113,H113)</f>
        <v>1177</v>
      </c>
      <c r="K113" s="9">
        <f>(F113/SUM(C113,F113))*SUM(D113,G113)</f>
        <v>0</v>
      </c>
      <c r="L113" s="9">
        <f>(F113/SUM(C113,F113))*SUM(E113,H113)</f>
        <v>3</v>
      </c>
      <c r="M113" s="9">
        <f>G113-K113</f>
        <v>0</v>
      </c>
      <c r="N113" s="10" t="e">
        <f>100*(M113/K113)</f>
        <v>#DIV/0!</v>
      </c>
      <c r="O113" s="4" t="str">
        <f>IF(AND(I113&gt;=5,J113&gt;=5,K113&gt;=5,L113&gt;=5),"eligible for chi-square test","not eligible for chi-square test")</f>
        <v>not eligible for chi-square test</v>
      </c>
      <c r="S113" s="6" t="str">
        <f>IF(O113="not eligible for chi-square test","not eligible for chi-square testing",IF(Q113&gt;=0.01,"test results not statistically significant",IF(M113&lt;=0,"test results statistically significant, minority NOT overrepresented in arrests",IF(M113&gt;0,"test results statistically significant, minority overrepresented in arrests"))))</f>
        <v>not eligible for chi-square testing</v>
      </c>
    </row>
    <row r="114" spans="1:19" x14ac:dyDescent="0.2">
      <c r="A114" s="6" t="s">
        <v>143</v>
      </c>
      <c r="B114" s="7" t="s">
        <v>144</v>
      </c>
      <c r="C114" s="8">
        <v>533</v>
      </c>
      <c r="D114" s="3">
        <v>4</v>
      </c>
      <c r="E114" s="3">
        <v>529</v>
      </c>
      <c r="F114" s="3">
        <v>0</v>
      </c>
      <c r="G114" s="3">
        <v>0</v>
      </c>
      <c r="H114" s="3">
        <v>0</v>
      </c>
      <c r="I114" s="9">
        <f>(C114/SUM(C114,F114))*SUM(D114,G114)</f>
        <v>4</v>
      </c>
      <c r="J114" s="9">
        <f>(C114/SUM(C114,F114))*SUM(E114,H114)</f>
        <v>529</v>
      </c>
      <c r="K114" s="9">
        <f>(F114/SUM(C114,F114))*SUM(D114,G114)</f>
        <v>0</v>
      </c>
      <c r="L114" s="9">
        <f>(F114/SUM(C114,F114))*SUM(E114,H114)</f>
        <v>0</v>
      </c>
      <c r="M114" s="9">
        <f>G114-K114</f>
        <v>0</v>
      </c>
      <c r="N114" s="10" t="e">
        <f>100*(M114/K114)</f>
        <v>#DIV/0!</v>
      </c>
      <c r="O114" s="4" t="str">
        <f>IF(AND(I114&gt;=5,J114&gt;=5,K114&gt;=5,L114&gt;=5),"eligible for chi-square test","not eligible for chi-square test")</f>
        <v>not eligible for chi-square test</v>
      </c>
      <c r="S114" s="6" t="str">
        <f>IF(O114="not eligible for chi-square test","not eligible for chi-square testing",IF(Q114&gt;=0.01,"test results not statistically significant",IF(M114&lt;=0,"test results statistically significant, minority NOT overrepresented in arrests",IF(M114&gt;0,"test results statistically significant, minority overrepresented in arrests"))))</f>
        <v>not eligible for chi-square testing</v>
      </c>
    </row>
    <row r="115" spans="1:19" x14ac:dyDescent="0.2">
      <c r="A115" s="6" t="s">
        <v>423</v>
      </c>
      <c r="B115" s="7" t="s">
        <v>424</v>
      </c>
      <c r="C115" s="8">
        <v>340</v>
      </c>
      <c r="D115" s="3">
        <v>16</v>
      </c>
      <c r="E115" s="3">
        <v>324</v>
      </c>
      <c r="F115" s="3">
        <v>0</v>
      </c>
      <c r="G115" s="3">
        <v>0</v>
      </c>
      <c r="H115" s="3">
        <v>0</v>
      </c>
      <c r="I115" s="9">
        <f>(C115/SUM(C115,F115))*SUM(D115,G115)</f>
        <v>16</v>
      </c>
      <c r="J115" s="9">
        <f>(C115/SUM(C115,F115))*SUM(E115,H115)</f>
        <v>324</v>
      </c>
      <c r="K115" s="9">
        <f>(F115/SUM(C115,F115))*SUM(D115,G115)</f>
        <v>0</v>
      </c>
      <c r="L115" s="9">
        <f>(F115/SUM(C115,F115))*SUM(E115,H115)</f>
        <v>0</v>
      </c>
      <c r="M115" s="9">
        <f>G115-K115</f>
        <v>0</v>
      </c>
      <c r="N115" s="10" t="e">
        <f>100*(M115/K115)</f>
        <v>#DIV/0!</v>
      </c>
      <c r="O115" s="4" t="str">
        <f>IF(AND(I115&gt;=5,J115&gt;=5,K115&gt;=5,L115&gt;=5),"eligible for chi-square test","not eligible for chi-square test")</f>
        <v>not eligible for chi-square test</v>
      </c>
      <c r="S115" s="6" t="str">
        <f>IF(O115="not eligible for chi-square test","not eligible for chi-square testing",IF(Q115&gt;=0.01,"test results not statistically significant",IF(M115&lt;=0,"test results statistically significant, minority NOT overrepresented in arrests",IF(M115&gt;0,"test results statistically significant, minority overrepresented in arrests"))))</f>
        <v>not eligible for chi-square testing</v>
      </c>
    </row>
    <row r="116" spans="1:19" x14ac:dyDescent="0.2">
      <c r="A116" s="6" t="s">
        <v>151</v>
      </c>
      <c r="B116" s="7" t="s">
        <v>152</v>
      </c>
      <c r="C116" s="8">
        <v>1915</v>
      </c>
      <c r="D116" s="3">
        <v>91</v>
      </c>
      <c r="E116" s="3">
        <v>1824</v>
      </c>
      <c r="F116" s="3">
        <v>3</v>
      </c>
      <c r="G116" s="3">
        <v>0</v>
      </c>
      <c r="H116" s="3">
        <v>3</v>
      </c>
      <c r="I116" s="9">
        <f>(C116/SUM(C116,F116))*SUM(D116,G116)</f>
        <v>90.857664233576642</v>
      </c>
      <c r="J116" s="9">
        <f>(C116/SUM(C116,F116))*SUM(E116,H116)</f>
        <v>1824.1423357664232</v>
      </c>
      <c r="K116" s="9">
        <f>(F116/SUM(C116,F116))*SUM(D116,G116)</f>
        <v>0.14233576642335766</v>
      </c>
      <c r="L116" s="9">
        <f>(F116/SUM(C116,F116))*SUM(E116,H116)</f>
        <v>2.8576642335766422</v>
      </c>
      <c r="M116" s="9">
        <f>G116-K116</f>
        <v>-0.14233576642335766</v>
      </c>
      <c r="N116" s="10">
        <f>100*(M116/K116)</f>
        <v>-100</v>
      </c>
      <c r="O116" s="4" t="str">
        <f>IF(AND(I116&gt;=5,J116&gt;=5,K116&gt;=5,L116&gt;=5),"eligible for chi-square test","not eligible for chi-square test")</f>
        <v>not eligible for chi-square test</v>
      </c>
      <c r="S116" s="6" t="str">
        <f>IF(O116="not eligible for chi-square test","not eligible for chi-square testing",IF(Q116&gt;=0.01,"test results not statistically significant",IF(M116&lt;=0,"test results statistically significant, minority NOT overrepresented in arrests",IF(M116&gt;0,"test results statistically significant, minority overrepresented in arrests"))))</f>
        <v>not eligible for chi-square testing</v>
      </c>
    </row>
    <row r="117" spans="1:19" x14ac:dyDescent="0.2">
      <c r="A117" s="6" t="s">
        <v>153</v>
      </c>
      <c r="B117" s="7" t="s">
        <v>154</v>
      </c>
      <c r="C117" s="8">
        <v>4221</v>
      </c>
      <c r="D117" s="3">
        <v>37</v>
      </c>
      <c r="E117" s="3">
        <v>4184</v>
      </c>
      <c r="F117" s="3">
        <v>28</v>
      </c>
      <c r="G117" s="3">
        <v>0</v>
      </c>
      <c r="H117" s="3">
        <v>28</v>
      </c>
      <c r="I117" s="9">
        <f>(C117/SUM(C117,F117))*SUM(D117,G117)</f>
        <v>36.756177924217461</v>
      </c>
      <c r="J117" s="9">
        <f>(C117/SUM(C117,F117))*SUM(E117,H117)</f>
        <v>4184.2438220757822</v>
      </c>
      <c r="K117" s="9">
        <f>(F117/SUM(C117,F117))*SUM(D117,G117)</f>
        <v>0.24382207578253706</v>
      </c>
      <c r="L117" s="9">
        <f>(F117/SUM(C117,F117))*SUM(E117,H117)</f>
        <v>27.756177924217464</v>
      </c>
      <c r="M117" s="9">
        <f>G117-K117</f>
        <v>-0.24382207578253706</v>
      </c>
      <c r="N117" s="10">
        <f>100*(M117/K117)</f>
        <v>-100</v>
      </c>
      <c r="O117" s="4" t="str">
        <f>IF(AND(I117&gt;=5,J117&gt;=5,K117&gt;=5,L117&gt;=5),"eligible for chi-square test","not eligible for chi-square test")</f>
        <v>not eligible for chi-square test</v>
      </c>
      <c r="S117" s="6" t="str">
        <f>IF(O117="not eligible for chi-square test","not eligible for chi-square testing",IF(Q117&gt;=0.01,"test results not statistically significant",IF(M117&lt;=0,"test results statistically significant, minority NOT overrepresented in arrests",IF(M117&gt;0,"test results statistically significant, minority overrepresented in arrests"))))</f>
        <v>not eligible for chi-square testing</v>
      </c>
    </row>
    <row r="118" spans="1:19" x14ac:dyDescent="0.2">
      <c r="A118" s="6" t="s">
        <v>277</v>
      </c>
      <c r="B118" s="7" t="s">
        <v>278</v>
      </c>
      <c r="C118" s="8">
        <v>1324</v>
      </c>
      <c r="D118" s="3">
        <v>3</v>
      </c>
      <c r="E118" s="3">
        <v>1321</v>
      </c>
      <c r="F118" s="3">
        <v>0</v>
      </c>
      <c r="G118" s="3">
        <v>0</v>
      </c>
      <c r="H118" s="3">
        <v>0</v>
      </c>
      <c r="I118" s="9">
        <f>(C118/SUM(C118,F118))*SUM(D118,G118)</f>
        <v>3</v>
      </c>
      <c r="J118" s="9">
        <f>(C118/SUM(C118,F118))*SUM(E118,H118)</f>
        <v>1321</v>
      </c>
      <c r="K118" s="9">
        <f>(F118/SUM(C118,F118))*SUM(D118,G118)</f>
        <v>0</v>
      </c>
      <c r="L118" s="9">
        <f>(F118/SUM(C118,F118))*SUM(E118,H118)</f>
        <v>0</v>
      </c>
      <c r="M118" s="9">
        <f>G118-K118</f>
        <v>0</v>
      </c>
      <c r="N118" s="10" t="e">
        <f>100*(M118/K118)</f>
        <v>#DIV/0!</v>
      </c>
      <c r="O118" s="4" t="str">
        <f>IF(AND(I118&gt;=5,J118&gt;=5,K118&gt;=5,L118&gt;=5),"eligible for chi-square test","not eligible for chi-square test")</f>
        <v>not eligible for chi-square test</v>
      </c>
      <c r="S118" s="6" t="str">
        <f>IF(O118="not eligible for chi-square test","not eligible for chi-square testing",IF(Q118&gt;=0.01,"test results not statistically significant",IF(M118&lt;=0,"test results statistically significant, minority NOT overrepresented in arrests",IF(M118&gt;0,"test results statistically significant, minority overrepresented in arrests"))))</f>
        <v>not eligible for chi-square testing</v>
      </c>
    </row>
    <row r="119" spans="1:19" x14ac:dyDescent="0.2">
      <c r="A119" s="6" t="s">
        <v>155</v>
      </c>
      <c r="B119" s="7" t="s">
        <v>156</v>
      </c>
      <c r="C119" s="8">
        <v>192</v>
      </c>
      <c r="D119" s="3">
        <v>0</v>
      </c>
      <c r="E119" s="3">
        <v>192</v>
      </c>
      <c r="F119" s="3">
        <v>0</v>
      </c>
      <c r="G119" s="3">
        <v>0</v>
      </c>
      <c r="H119" s="3">
        <v>0</v>
      </c>
      <c r="I119" s="9">
        <f>(C119/SUM(C119,F119))*SUM(D119,G119)</f>
        <v>0</v>
      </c>
      <c r="J119" s="9">
        <f>(C119/SUM(C119,F119))*SUM(E119,H119)</f>
        <v>192</v>
      </c>
      <c r="K119" s="9">
        <f>(F119/SUM(C119,F119))*SUM(D119,G119)</f>
        <v>0</v>
      </c>
      <c r="L119" s="9">
        <f>(F119/SUM(C119,F119))*SUM(E119,H119)</f>
        <v>0</v>
      </c>
      <c r="M119" s="9">
        <f>G119-K119</f>
        <v>0</v>
      </c>
      <c r="N119" s="10" t="e">
        <f>100*(M119/K119)</f>
        <v>#DIV/0!</v>
      </c>
      <c r="O119" s="4" t="str">
        <f>IF(AND(I119&gt;=5,J119&gt;=5,K119&gt;=5,L119&gt;=5),"eligible for chi-square test","not eligible for chi-square test")</f>
        <v>not eligible for chi-square test</v>
      </c>
      <c r="S119" s="6" t="str">
        <f>IF(O119="not eligible for chi-square test","not eligible for chi-square testing",IF(Q119&gt;=0.01,"test results not statistically significant",IF(M119&lt;=0,"test results statistically significant, minority NOT overrepresented in arrests",IF(M119&gt;0,"test results statistically significant, minority overrepresented in arrests"))))</f>
        <v>not eligible for chi-square testing</v>
      </c>
    </row>
    <row r="120" spans="1:19" x14ac:dyDescent="0.2">
      <c r="A120" s="6" t="s">
        <v>159</v>
      </c>
      <c r="B120" s="7" t="s">
        <v>160</v>
      </c>
      <c r="C120" s="8">
        <v>2656</v>
      </c>
      <c r="D120" s="3">
        <v>9</v>
      </c>
      <c r="E120" s="3">
        <v>2647</v>
      </c>
      <c r="F120" s="3">
        <v>14</v>
      </c>
      <c r="G120" s="3">
        <v>0</v>
      </c>
      <c r="H120" s="3">
        <v>14</v>
      </c>
      <c r="I120" s="9">
        <f>(C120/SUM(C120,F120))*SUM(D120,G120)</f>
        <v>8.9528089887640441</v>
      </c>
      <c r="J120" s="9">
        <f>(C120/SUM(C120,F120))*SUM(E120,H120)</f>
        <v>2647.047191011236</v>
      </c>
      <c r="K120" s="9">
        <f>(F120/SUM(C120,F120))*SUM(D120,G120)</f>
        <v>4.7191011235955059E-2</v>
      </c>
      <c r="L120" s="9">
        <f>(F120/SUM(C120,F120))*SUM(E120,H120)</f>
        <v>13.952808988764046</v>
      </c>
      <c r="M120" s="9">
        <f>G120-K120</f>
        <v>-4.7191011235955059E-2</v>
      </c>
      <c r="N120" s="10">
        <f>100*(M120/K120)</f>
        <v>-100</v>
      </c>
      <c r="O120" s="4" t="str">
        <f>IF(AND(I120&gt;=5,J120&gt;=5,K120&gt;=5,L120&gt;=5),"eligible for chi-square test","not eligible for chi-square test")</f>
        <v>not eligible for chi-square test</v>
      </c>
      <c r="S120" s="6" t="str">
        <f>IF(O120="not eligible for chi-square test","not eligible for chi-square testing",IF(Q120&gt;=0.01,"test results not statistically significant",IF(M120&lt;=0,"test results statistically significant, minority NOT overrepresented in arrests",IF(M120&gt;0,"test results statistically significant, minority overrepresented in arrests"))))</f>
        <v>not eligible for chi-square testing</v>
      </c>
    </row>
    <row r="121" spans="1:19" x14ac:dyDescent="0.2">
      <c r="A121" s="6" t="s">
        <v>161</v>
      </c>
      <c r="B121" s="7" t="s">
        <v>162</v>
      </c>
      <c r="C121" s="8">
        <v>3324</v>
      </c>
      <c r="D121" s="3">
        <v>1</v>
      </c>
      <c r="E121" s="3">
        <v>3323</v>
      </c>
      <c r="F121" s="3">
        <v>11</v>
      </c>
      <c r="G121" s="3">
        <v>0</v>
      </c>
      <c r="H121" s="3">
        <v>11</v>
      </c>
      <c r="I121" s="9">
        <f>(C121/SUM(C121,F121))*SUM(D121,G121)</f>
        <v>0.99670164917541226</v>
      </c>
      <c r="J121" s="9">
        <f>(C121/SUM(C121,F121))*SUM(E121,H121)</f>
        <v>3323.0032983508245</v>
      </c>
      <c r="K121" s="9">
        <f>(F121/SUM(C121,F121))*SUM(D121,G121)</f>
        <v>3.2983508245877061E-3</v>
      </c>
      <c r="L121" s="9">
        <f>(F121/SUM(C121,F121))*SUM(E121,H121)</f>
        <v>10.996701649175412</v>
      </c>
      <c r="M121" s="9">
        <f>G121-K121</f>
        <v>-3.2983508245877061E-3</v>
      </c>
      <c r="N121" s="10">
        <f>100*(M121/K121)</f>
        <v>-100</v>
      </c>
      <c r="O121" s="4" t="str">
        <f>IF(AND(I121&gt;=5,J121&gt;=5,K121&gt;=5,L121&gt;=5),"eligible for chi-square test","not eligible for chi-square test")</f>
        <v>not eligible for chi-square test</v>
      </c>
      <c r="S121" s="6" t="str">
        <f>IF(O121="not eligible for chi-square test","not eligible for chi-square testing",IF(Q121&gt;=0.01,"test results not statistically significant",IF(M121&lt;=0,"test results statistically significant, minority NOT overrepresented in arrests",IF(M121&gt;0,"test results statistically significant, minority overrepresented in arrests"))))</f>
        <v>not eligible for chi-square testing</v>
      </c>
    </row>
    <row r="122" spans="1:19" x14ac:dyDescent="0.2">
      <c r="A122" s="6" t="s">
        <v>293</v>
      </c>
      <c r="B122" s="7" t="s">
        <v>294</v>
      </c>
      <c r="C122" s="8">
        <v>153</v>
      </c>
      <c r="D122" s="3">
        <v>0</v>
      </c>
      <c r="E122" s="3">
        <v>153</v>
      </c>
      <c r="F122" s="3">
        <v>0</v>
      </c>
      <c r="G122" s="3">
        <v>0</v>
      </c>
      <c r="H122" s="3">
        <v>0</v>
      </c>
      <c r="I122" s="9">
        <f>(C122/SUM(C122,F122))*SUM(D122,G122)</f>
        <v>0</v>
      </c>
      <c r="J122" s="9">
        <f>(C122/SUM(C122,F122))*SUM(E122,H122)</f>
        <v>153</v>
      </c>
      <c r="K122" s="9">
        <f>(F122/SUM(C122,F122))*SUM(D122,G122)</f>
        <v>0</v>
      </c>
      <c r="L122" s="9">
        <f>(F122/SUM(C122,F122))*SUM(E122,H122)</f>
        <v>0</v>
      </c>
      <c r="M122" s="9">
        <f>G122-K122</f>
        <v>0</v>
      </c>
      <c r="N122" s="10" t="e">
        <f>100*(M122/K122)</f>
        <v>#DIV/0!</v>
      </c>
      <c r="O122" s="4" t="str">
        <f>IF(AND(I122&gt;=5,J122&gt;=5,K122&gt;=5,L122&gt;=5),"eligible for chi-square test","not eligible for chi-square test")</f>
        <v>not eligible for chi-square test</v>
      </c>
      <c r="S122" s="6" t="str">
        <f>IF(O122="not eligible for chi-square test","not eligible for chi-square testing",IF(Q122&gt;=0.01,"test results not statistically significant",IF(M122&lt;=0,"test results statistically significant, minority NOT overrepresented in arrests",IF(M122&gt;0,"test results statistically significant, minority overrepresented in arrests"))))</f>
        <v>not eligible for chi-square testing</v>
      </c>
    </row>
    <row r="123" spans="1:19" x14ac:dyDescent="0.2">
      <c r="A123" s="6" t="s">
        <v>355</v>
      </c>
      <c r="B123" s="7" t="s">
        <v>356</v>
      </c>
      <c r="C123" s="8">
        <v>594</v>
      </c>
      <c r="D123" s="3">
        <v>1</v>
      </c>
      <c r="E123" s="3">
        <v>593</v>
      </c>
      <c r="F123" s="3">
        <v>8</v>
      </c>
      <c r="G123" s="3">
        <v>0</v>
      </c>
      <c r="H123" s="3">
        <v>8</v>
      </c>
      <c r="I123" s="9">
        <f>(C123/SUM(C123,F123))*SUM(D123,G123)</f>
        <v>0.98671096345514953</v>
      </c>
      <c r="J123" s="9">
        <f>(C123/SUM(C123,F123))*SUM(E123,H123)</f>
        <v>593.01328903654485</v>
      </c>
      <c r="K123" s="9">
        <f>(F123/SUM(C123,F123))*SUM(D123,G123)</f>
        <v>1.3289036544850499E-2</v>
      </c>
      <c r="L123" s="9">
        <f>(F123/SUM(C123,F123))*SUM(E123,H123)</f>
        <v>7.9867109634551499</v>
      </c>
      <c r="M123" s="9">
        <f>G123-K123</f>
        <v>-1.3289036544850499E-2</v>
      </c>
      <c r="N123" s="10">
        <f>100*(M123/K123)</f>
        <v>-100</v>
      </c>
      <c r="O123" s="4" t="str">
        <f>IF(AND(I123&gt;=5,J123&gt;=5,K123&gt;=5,L123&gt;=5),"eligible for chi-square test","not eligible for chi-square test")</f>
        <v>not eligible for chi-square test</v>
      </c>
      <c r="S123" s="6" t="str">
        <f>IF(O123="not eligible for chi-square test","not eligible for chi-square testing",IF(Q123&gt;=0.01,"test results not statistically significant",IF(M123&lt;=0,"test results statistically significant, minority NOT overrepresented in arrests",IF(M123&gt;0,"test results statistically significant, minority overrepresented in arrests"))))</f>
        <v>not eligible for chi-square testing</v>
      </c>
    </row>
    <row r="124" spans="1:19" x14ac:dyDescent="0.2">
      <c r="A124" s="6" t="s">
        <v>55</v>
      </c>
      <c r="B124" s="7" t="s">
        <v>56</v>
      </c>
      <c r="C124" s="8">
        <v>438</v>
      </c>
      <c r="D124" s="3">
        <v>2</v>
      </c>
      <c r="E124" s="3">
        <v>436</v>
      </c>
      <c r="F124" s="3">
        <v>0</v>
      </c>
      <c r="G124" s="3">
        <v>0</v>
      </c>
      <c r="H124" s="3">
        <v>0</v>
      </c>
      <c r="I124" s="9">
        <f>(C124/SUM(C124,F124))*SUM(D124,G124)</f>
        <v>2</v>
      </c>
      <c r="J124" s="9">
        <f>(C124/SUM(C124,F124))*SUM(E124,H124)</f>
        <v>436</v>
      </c>
      <c r="K124" s="9">
        <f>(F124/SUM(C124,F124))*SUM(D124,G124)</f>
        <v>0</v>
      </c>
      <c r="L124" s="9">
        <f>(F124/SUM(C124,F124))*SUM(E124,H124)</f>
        <v>0</v>
      </c>
      <c r="M124" s="9">
        <f>G124-K124</f>
        <v>0</v>
      </c>
      <c r="N124" s="10" t="e">
        <f>100*(M124/K124)</f>
        <v>#DIV/0!</v>
      </c>
      <c r="O124" s="4" t="str">
        <f>IF(AND(I124&gt;=5,J124&gt;=5,K124&gt;=5,L124&gt;=5),"eligible for chi-square test","not eligible for chi-square test")</f>
        <v>not eligible for chi-square test</v>
      </c>
      <c r="S124" s="6" t="str">
        <f>IF(O124="not eligible for chi-square test","not eligible for chi-square testing",IF(Q124&gt;=0.01,"test results not statistically significant",IF(M124&lt;=0,"test results statistically significant, minority NOT overrepresented in arrests",IF(M124&gt;0,"test results statistically significant, minority overrepresented in arrests"))))</f>
        <v>not eligible for chi-square testing</v>
      </c>
    </row>
    <row r="125" spans="1:19" x14ac:dyDescent="0.2">
      <c r="A125" s="6" t="s">
        <v>165</v>
      </c>
      <c r="B125" s="7" t="s">
        <v>166</v>
      </c>
      <c r="C125" s="8">
        <v>129</v>
      </c>
      <c r="D125" s="3">
        <v>1</v>
      </c>
      <c r="E125" s="3">
        <v>128</v>
      </c>
      <c r="F125" s="3">
        <v>0</v>
      </c>
      <c r="G125" s="3">
        <v>0</v>
      </c>
      <c r="H125" s="3">
        <v>0</v>
      </c>
      <c r="I125" s="9">
        <f>(C125/SUM(C125,F125))*SUM(D125,G125)</f>
        <v>1</v>
      </c>
      <c r="J125" s="9">
        <f>(C125/SUM(C125,F125))*SUM(E125,H125)</f>
        <v>128</v>
      </c>
      <c r="K125" s="9">
        <f>(F125/SUM(C125,F125))*SUM(D125,G125)</f>
        <v>0</v>
      </c>
      <c r="L125" s="9">
        <f>(F125/SUM(C125,F125))*SUM(E125,H125)</f>
        <v>0</v>
      </c>
      <c r="M125" s="9">
        <f>G125-K125</f>
        <v>0</v>
      </c>
      <c r="N125" s="10" t="e">
        <f>100*(M125/K125)</f>
        <v>#DIV/0!</v>
      </c>
      <c r="O125" s="4" t="str">
        <f>IF(AND(I125&gt;=5,J125&gt;=5,K125&gt;=5,L125&gt;=5),"eligible for chi-square test","not eligible for chi-square test")</f>
        <v>not eligible for chi-square test</v>
      </c>
      <c r="S125" s="6" t="str">
        <f>IF(O125="not eligible for chi-square test","not eligible for chi-square testing",IF(Q125&gt;=0.01,"test results not statistically significant",IF(M125&lt;=0,"test results statistically significant, minority NOT overrepresented in arrests",IF(M125&gt;0,"test results statistically significant, minority overrepresented in arrests"))))</f>
        <v>not eligible for chi-square testing</v>
      </c>
    </row>
    <row r="126" spans="1:19" x14ac:dyDescent="0.2">
      <c r="A126" s="6" t="s">
        <v>167</v>
      </c>
      <c r="B126" s="7" t="s">
        <v>168</v>
      </c>
      <c r="C126" s="8">
        <v>383</v>
      </c>
      <c r="D126" s="3">
        <v>1</v>
      </c>
      <c r="E126" s="3">
        <v>382</v>
      </c>
      <c r="F126" s="3">
        <v>2</v>
      </c>
      <c r="G126" s="3">
        <v>0</v>
      </c>
      <c r="H126" s="3">
        <v>2</v>
      </c>
      <c r="I126" s="9">
        <f>(C126/SUM(C126,F126))*SUM(D126,G126)</f>
        <v>0.9948051948051948</v>
      </c>
      <c r="J126" s="9">
        <f>(C126/SUM(C126,F126))*SUM(E126,H126)</f>
        <v>382.00519480519483</v>
      </c>
      <c r="K126" s="9">
        <f>(F126/SUM(C126,F126))*SUM(D126,G126)</f>
        <v>5.1948051948051948E-3</v>
      </c>
      <c r="L126" s="9">
        <f>(F126/SUM(C126,F126))*SUM(E126,H126)</f>
        <v>1.9948051948051948</v>
      </c>
      <c r="M126" s="9">
        <f>G126-K126</f>
        <v>-5.1948051948051948E-3</v>
      </c>
      <c r="N126" s="10">
        <f>100*(M126/K126)</f>
        <v>-100</v>
      </c>
      <c r="O126" s="4" t="str">
        <f>IF(AND(I126&gt;=5,J126&gt;=5,K126&gt;=5,L126&gt;=5),"eligible for chi-square test","not eligible for chi-square test")</f>
        <v>not eligible for chi-square test</v>
      </c>
      <c r="S126" s="6" t="str">
        <f>IF(O126="not eligible for chi-square test","not eligible for chi-square testing",IF(Q126&gt;=0.01,"test results not statistically significant",IF(M126&lt;=0,"test results statistically significant, minority NOT overrepresented in arrests",IF(M126&gt;0,"test results statistically significant, minority overrepresented in arrests"))))</f>
        <v>not eligible for chi-square testing</v>
      </c>
    </row>
    <row r="127" spans="1:19" x14ac:dyDescent="0.2">
      <c r="A127" s="6" t="s">
        <v>489</v>
      </c>
      <c r="B127" s="7" t="s">
        <v>490</v>
      </c>
      <c r="C127" s="8">
        <v>984</v>
      </c>
      <c r="D127" s="3">
        <v>15</v>
      </c>
      <c r="E127" s="3">
        <v>969</v>
      </c>
      <c r="F127" s="3">
        <v>1</v>
      </c>
      <c r="G127" s="3">
        <v>0</v>
      </c>
      <c r="H127" s="3">
        <v>1</v>
      </c>
      <c r="I127" s="9">
        <f>(C127/SUM(C127,F127))*SUM(D127,G127)</f>
        <v>14.984771573604062</v>
      </c>
      <c r="J127" s="9">
        <f>(C127/SUM(C127,F127))*SUM(E127,H127)</f>
        <v>969.01522842639599</v>
      </c>
      <c r="K127" s="9">
        <f>(F127/SUM(C127,F127))*SUM(D127,G127)</f>
        <v>1.5228426395939087E-2</v>
      </c>
      <c r="L127" s="9">
        <f>(F127/SUM(C127,F127))*SUM(E127,H127)</f>
        <v>0.98477157360406098</v>
      </c>
      <c r="M127" s="9">
        <f>G127-K127</f>
        <v>-1.5228426395939087E-2</v>
      </c>
      <c r="N127" s="10">
        <f>100*(M127/K127)</f>
        <v>-100</v>
      </c>
      <c r="O127" s="4" t="str">
        <f>IF(AND(I127&gt;=5,J127&gt;=5,K127&gt;=5,L127&gt;=5),"eligible for chi-square test","not eligible for chi-square test")</f>
        <v>not eligible for chi-square test</v>
      </c>
      <c r="S127" s="6" t="str">
        <f>IF(O127="not eligible for chi-square test","not eligible for chi-square testing",IF(Q127&gt;=0.01,"test results not statistically significant",IF(M127&lt;=0,"test results statistically significant, minority NOT overrepresented in arrests",IF(M127&gt;0,"test results statistically significant, minority overrepresented in arrests"))))</f>
        <v>not eligible for chi-square testing</v>
      </c>
    </row>
    <row r="128" spans="1:19" x14ac:dyDescent="0.2">
      <c r="A128" s="6" t="s">
        <v>611</v>
      </c>
      <c r="B128" s="7" t="s">
        <v>612</v>
      </c>
      <c r="C128" s="8">
        <v>0</v>
      </c>
      <c r="D128" s="3">
        <v>0</v>
      </c>
      <c r="E128" s="3">
        <v>0</v>
      </c>
      <c r="F128" s="3">
        <v>0</v>
      </c>
      <c r="G128" s="3">
        <v>0</v>
      </c>
      <c r="H128" s="3">
        <v>0</v>
      </c>
      <c r="I128" s="9" t="e">
        <f>(C128/SUM(C128,F128))*SUM(D128,G128)</f>
        <v>#DIV/0!</v>
      </c>
      <c r="J128" s="9" t="e">
        <f>(C128/SUM(C128,F128))*SUM(E128,H128)</f>
        <v>#DIV/0!</v>
      </c>
      <c r="K128" s="9" t="e">
        <f>(F128/SUM(C128,F128))*SUM(D128,G128)</f>
        <v>#DIV/0!</v>
      </c>
      <c r="L128" s="9" t="e">
        <f>(F128/SUM(C128,F128))*SUM(E128,H128)</f>
        <v>#DIV/0!</v>
      </c>
      <c r="M128" s="9" t="e">
        <f>G128-K128</f>
        <v>#DIV/0!</v>
      </c>
      <c r="N128" s="10" t="e">
        <f>100*(M128/K128)</f>
        <v>#DIV/0!</v>
      </c>
      <c r="O128" s="4" t="e">
        <f>IF(AND(I128&gt;=5,J128&gt;=5,K128&gt;=5,L128&gt;=5),"eligible for chi-square test","not eligible for chi-square test")</f>
        <v>#DIV/0!</v>
      </c>
      <c r="S128" s="6" t="e">
        <f>IF(O128="not eligible for chi-square test","not eligible for chi-square testing",IF(Q128&gt;=0.01,"test results not statistically significant",IF(M128&lt;=0,"test results statistically significant, minority NOT overrepresented in arrests",IF(M128&gt;0,"test results statistically significant, minority overrepresented in arrests"))))</f>
        <v>#DIV/0!</v>
      </c>
    </row>
    <row r="129" spans="1:19" x14ac:dyDescent="0.2">
      <c r="A129" s="6" t="s">
        <v>169</v>
      </c>
      <c r="B129" s="7" t="s">
        <v>170</v>
      </c>
      <c r="C129" s="8">
        <v>6335</v>
      </c>
      <c r="D129" s="3">
        <v>100</v>
      </c>
      <c r="E129" s="3">
        <v>6235</v>
      </c>
      <c r="F129" s="3">
        <v>91</v>
      </c>
      <c r="G129" s="3">
        <v>0</v>
      </c>
      <c r="H129" s="3">
        <v>91</v>
      </c>
      <c r="I129" s="9">
        <f>(C129/SUM(C129,F129))*SUM(D129,G129)</f>
        <v>98.583877995642695</v>
      </c>
      <c r="J129" s="9">
        <f>(C129/SUM(C129,F129))*SUM(E129,H129)</f>
        <v>6236.416122004357</v>
      </c>
      <c r="K129" s="9">
        <f>(F129/SUM(C129,F129))*SUM(D129,G129)</f>
        <v>1.4161220043572984</v>
      </c>
      <c r="L129" s="9">
        <f>(F129/SUM(C129,F129))*SUM(E129,H129)</f>
        <v>89.583877995642695</v>
      </c>
      <c r="M129" s="9">
        <f>G129-K129</f>
        <v>-1.4161220043572984</v>
      </c>
      <c r="N129" s="10">
        <f>100*(M129/K129)</f>
        <v>-100</v>
      </c>
      <c r="O129" s="4" t="str">
        <f>IF(AND(I129&gt;=5,J129&gt;=5,K129&gt;=5,L129&gt;=5),"eligible for chi-square test","not eligible for chi-square test")</f>
        <v>not eligible for chi-square test</v>
      </c>
      <c r="S129" s="6" t="str">
        <f>IF(O129="not eligible for chi-square test","not eligible for chi-square testing",IF(Q129&gt;=0.01,"test results not statistically significant",IF(M129&lt;=0,"test results statistically significant, minority NOT overrepresented in arrests",IF(M129&gt;0,"test results statistically significant, minority overrepresented in arrests"))))</f>
        <v>not eligible for chi-square testing</v>
      </c>
    </row>
    <row r="130" spans="1:19" x14ac:dyDescent="0.2">
      <c r="A130" s="6" t="s">
        <v>491</v>
      </c>
      <c r="B130" s="7" t="s">
        <v>492</v>
      </c>
      <c r="C130" s="8">
        <v>2858</v>
      </c>
      <c r="D130" s="3">
        <v>5</v>
      </c>
      <c r="E130" s="3">
        <v>2853</v>
      </c>
      <c r="F130" s="3">
        <v>11</v>
      </c>
      <c r="G130" s="3">
        <v>0</v>
      </c>
      <c r="H130" s="3">
        <v>11</v>
      </c>
      <c r="I130" s="9">
        <f>(C130/SUM(C130,F130))*SUM(D130,G130)</f>
        <v>4.9808295573370511</v>
      </c>
      <c r="J130" s="9">
        <f>(C130/SUM(C130,F130))*SUM(E130,H130)</f>
        <v>2853.0191704426629</v>
      </c>
      <c r="K130" s="9">
        <f>(F130/SUM(C130,F130))*SUM(D130,G130)</f>
        <v>1.9170442662948761E-2</v>
      </c>
      <c r="L130" s="9">
        <f>(F130/SUM(C130,F130))*SUM(E130,H130)</f>
        <v>10.980829557337051</v>
      </c>
      <c r="M130" s="9">
        <f>G130-K130</f>
        <v>-1.9170442662948761E-2</v>
      </c>
      <c r="N130" s="10">
        <f>100*(M130/K130)</f>
        <v>-100</v>
      </c>
      <c r="O130" s="4" t="str">
        <f>IF(AND(I130&gt;=5,J130&gt;=5,K130&gt;=5,L130&gt;=5),"eligible for chi-square test","not eligible for chi-square test")</f>
        <v>not eligible for chi-square test</v>
      </c>
      <c r="S130" s="6" t="str">
        <f>IF(O130="not eligible for chi-square test","not eligible for chi-square testing",IF(Q130&gt;=0.01,"test results not statistically significant",IF(M130&lt;=0,"test results statistically significant, minority NOT overrepresented in arrests",IF(M130&gt;0,"test results statistically significant, minority overrepresented in arrests"))))</f>
        <v>not eligible for chi-square testing</v>
      </c>
    </row>
    <row r="131" spans="1:19" x14ac:dyDescent="0.2">
      <c r="A131" s="6" t="s">
        <v>315</v>
      </c>
      <c r="B131" s="7" t="s">
        <v>316</v>
      </c>
      <c r="C131" s="8">
        <v>390</v>
      </c>
      <c r="D131" s="3">
        <v>3</v>
      </c>
      <c r="E131" s="3">
        <v>387</v>
      </c>
      <c r="F131" s="3">
        <v>53</v>
      </c>
      <c r="G131" s="3">
        <v>0</v>
      </c>
      <c r="H131" s="3">
        <v>53</v>
      </c>
      <c r="I131" s="9">
        <f>(C131/SUM(C131,F131))*SUM(D131,G131)</f>
        <v>2.6410835214446955</v>
      </c>
      <c r="J131" s="9">
        <f>(C131/SUM(C131,F131))*SUM(E131,H131)</f>
        <v>387.35891647855533</v>
      </c>
      <c r="K131" s="9">
        <f>(F131/SUM(C131,F131))*SUM(D131,G131)</f>
        <v>0.35891647855530473</v>
      </c>
      <c r="L131" s="9">
        <f>(F131/SUM(C131,F131))*SUM(E131,H131)</f>
        <v>52.641083521444692</v>
      </c>
      <c r="M131" s="9">
        <f>G131-K131</f>
        <v>-0.35891647855530473</v>
      </c>
      <c r="N131" s="10">
        <f>100*(M131/K131)</f>
        <v>-100</v>
      </c>
      <c r="O131" s="4" t="str">
        <f>IF(AND(I131&gt;=5,J131&gt;=5,K131&gt;=5,L131&gt;=5),"eligible for chi-square test","not eligible for chi-square test")</f>
        <v>not eligible for chi-square test</v>
      </c>
      <c r="S131" s="6" t="str">
        <f>IF(O131="not eligible for chi-square test","not eligible for chi-square testing",IF(Q131&gt;=0.01,"test results not statistically significant",IF(M131&lt;=0,"test results statistically significant, minority NOT overrepresented in arrests",IF(M131&gt;0,"test results statistically significant, minority overrepresented in arrests"))))</f>
        <v>not eligible for chi-square testing</v>
      </c>
    </row>
    <row r="132" spans="1:19" x14ac:dyDescent="0.2">
      <c r="A132" s="6" t="s">
        <v>99</v>
      </c>
      <c r="B132" s="7" t="s">
        <v>100</v>
      </c>
      <c r="C132" s="8">
        <v>19</v>
      </c>
      <c r="D132" s="3">
        <v>1</v>
      </c>
      <c r="E132" s="3">
        <v>18</v>
      </c>
      <c r="F132" s="3">
        <v>0</v>
      </c>
      <c r="G132" s="3">
        <v>0</v>
      </c>
      <c r="H132" s="3">
        <v>0</v>
      </c>
      <c r="I132" s="9">
        <f>(C132/SUM(C132,F132))*SUM(D132,G132)</f>
        <v>1</v>
      </c>
      <c r="J132" s="9">
        <f>(C132/SUM(C132,F132))*SUM(E132,H132)</f>
        <v>18</v>
      </c>
      <c r="K132" s="9">
        <f>(F132/SUM(C132,F132))*SUM(D132,G132)</f>
        <v>0</v>
      </c>
      <c r="L132" s="9">
        <f>(F132/SUM(C132,F132))*SUM(E132,H132)</f>
        <v>0</v>
      </c>
      <c r="M132" s="9">
        <f>G132-K132</f>
        <v>0</v>
      </c>
      <c r="N132" s="10" t="e">
        <f>100*(M132/K132)</f>
        <v>#DIV/0!</v>
      </c>
      <c r="O132" s="4" t="str">
        <f>IF(AND(I132&gt;=5,J132&gt;=5,K132&gt;=5,L132&gt;=5),"eligible for chi-square test","not eligible for chi-square test")</f>
        <v>not eligible for chi-square test</v>
      </c>
      <c r="S132" s="6" t="str">
        <f>IF(O132="not eligible for chi-square test","not eligible for chi-square testing",IF(Q132&gt;=0.01,"test results not statistically significant",IF(M132&lt;=0,"test results statistically significant, minority NOT overrepresented in arrests",IF(M132&gt;0,"test results statistically significant, minority overrepresented in arrests"))))</f>
        <v>not eligible for chi-square testing</v>
      </c>
    </row>
    <row r="133" spans="1:19" x14ac:dyDescent="0.2">
      <c r="A133" s="6" t="s">
        <v>173</v>
      </c>
      <c r="B133" s="7" t="s">
        <v>174</v>
      </c>
      <c r="C133" s="8">
        <v>10959</v>
      </c>
      <c r="D133" s="3">
        <v>526</v>
      </c>
      <c r="E133" s="3">
        <v>10433</v>
      </c>
      <c r="F133" s="3">
        <v>6</v>
      </c>
      <c r="G133" s="3">
        <v>0</v>
      </c>
      <c r="H133" s="3">
        <v>6</v>
      </c>
      <c r="I133" s="9">
        <f>(C133/SUM(C133,F133))*SUM(D133,G133)</f>
        <v>525.71217510259919</v>
      </c>
      <c r="J133" s="9">
        <f>(C133/SUM(C133,F133))*SUM(E133,H133)</f>
        <v>10433.287824897401</v>
      </c>
      <c r="K133" s="9">
        <f>(F133/SUM(C133,F133))*SUM(D133,G133)</f>
        <v>0.28782489740082079</v>
      </c>
      <c r="L133" s="9">
        <f>(F133/SUM(C133,F133))*SUM(E133,H133)</f>
        <v>5.7121751025991792</v>
      </c>
      <c r="M133" s="9">
        <f>G133-K133</f>
        <v>-0.28782489740082079</v>
      </c>
      <c r="N133" s="10">
        <f>100*(M133/K133)</f>
        <v>-100</v>
      </c>
      <c r="O133" s="4" t="str">
        <f>IF(AND(I133&gt;=5,J133&gt;=5,K133&gt;=5,L133&gt;=5),"eligible for chi-square test","not eligible for chi-square test")</f>
        <v>not eligible for chi-square test</v>
      </c>
      <c r="S133" s="6" t="str">
        <f>IF(O133="not eligible for chi-square test","not eligible for chi-square testing",IF(Q133&gt;=0.01,"test results not statistically significant",IF(M133&lt;=0,"test results statistically significant, minority NOT overrepresented in arrests",IF(M133&gt;0,"test results statistically significant, minority overrepresented in arrests"))))</f>
        <v>not eligible for chi-square testing</v>
      </c>
    </row>
    <row r="134" spans="1:19" x14ac:dyDescent="0.2">
      <c r="A134" s="6" t="s">
        <v>175</v>
      </c>
      <c r="B134" s="7" t="s">
        <v>176</v>
      </c>
      <c r="C134" s="8">
        <v>868</v>
      </c>
      <c r="D134" s="3">
        <v>15</v>
      </c>
      <c r="E134" s="3">
        <v>853</v>
      </c>
      <c r="F134" s="3">
        <v>0</v>
      </c>
      <c r="G134" s="3">
        <v>0</v>
      </c>
      <c r="H134" s="3">
        <v>0</v>
      </c>
      <c r="I134" s="9">
        <f>(C134/SUM(C134,F134))*SUM(D134,G134)</f>
        <v>15</v>
      </c>
      <c r="J134" s="9">
        <f>(C134/SUM(C134,F134))*SUM(E134,H134)</f>
        <v>853</v>
      </c>
      <c r="K134" s="9">
        <f>(F134/SUM(C134,F134))*SUM(D134,G134)</f>
        <v>0</v>
      </c>
      <c r="L134" s="9">
        <f>(F134/SUM(C134,F134))*SUM(E134,H134)</f>
        <v>0</v>
      </c>
      <c r="M134" s="9">
        <f>G134-K134</f>
        <v>0</v>
      </c>
      <c r="N134" s="10" t="e">
        <f>100*(M134/K134)</f>
        <v>#DIV/0!</v>
      </c>
      <c r="O134" s="4" t="str">
        <f>IF(AND(I134&gt;=5,J134&gt;=5,K134&gt;=5,L134&gt;=5),"eligible for chi-square test","not eligible for chi-square test")</f>
        <v>not eligible for chi-square test</v>
      </c>
      <c r="S134" s="6" t="str">
        <f>IF(O134="not eligible for chi-square test","not eligible for chi-square testing",IF(Q134&gt;=0.01,"test results not statistically significant",IF(M134&lt;=0,"test results statistically significant, minority NOT overrepresented in arrests",IF(M134&gt;0,"test results statistically significant, minority overrepresented in arrests"))))</f>
        <v>not eligible for chi-square testing</v>
      </c>
    </row>
    <row r="135" spans="1:19" x14ac:dyDescent="0.2">
      <c r="A135" s="6" t="s">
        <v>111</v>
      </c>
      <c r="B135" s="7" t="s">
        <v>112</v>
      </c>
      <c r="C135" s="8">
        <v>1278</v>
      </c>
      <c r="D135" s="3">
        <v>1</v>
      </c>
      <c r="E135" s="3">
        <v>1277</v>
      </c>
      <c r="F135" s="3">
        <v>8</v>
      </c>
      <c r="G135" s="3">
        <v>0</v>
      </c>
      <c r="H135" s="3">
        <v>8</v>
      </c>
      <c r="I135" s="9">
        <f>(C135/SUM(C135,F135))*SUM(D135,G135)</f>
        <v>0.99377916018662515</v>
      </c>
      <c r="J135" s="9">
        <f>(C135/SUM(C135,F135))*SUM(E135,H135)</f>
        <v>1277.0062208398133</v>
      </c>
      <c r="K135" s="9">
        <f>(F135/SUM(C135,F135))*SUM(D135,G135)</f>
        <v>6.2208398133748056E-3</v>
      </c>
      <c r="L135" s="9">
        <f>(F135/SUM(C135,F135))*SUM(E135,H135)</f>
        <v>7.9937791601866248</v>
      </c>
      <c r="M135" s="9">
        <f>G135-K135</f>
        <v>-6.2208398133748056E-3</v>
      </c>
      <c r="N135" s="10">
        <f>100*(M135/K135)</f>
        <v>-100</v>
      </c>
      <c r="O135" s="4" t="str">
        <f>IF(AND(I135&gt;=5,J135&gt;=5,K135&gt;=5,L135&gt;=5),"eligible for chi-square test","not eligible for chi-square test")</f>
        <v>not eligible for chi-square test</v>
      </c>
      <c r="S135" s="6" t="str">
        <f>IF(O135="not eligible for chi-square test","not eligible for chi-square testing",IF(Q135&gt;=0.01,"test results not statistically significant",IF(M135&lt;=0,"test results statistically significant, minority NOT overrepresented in arrests",IF(M135&gt;0,"test results statistically significant, minority overrepresented in arrests"))))</f>
        <v>not eligible for chi-square testing</v>
      </c>
    </row>
    <row r="136" spans="1:19" x14ac:dyDescent="0.2">
      <c r="A136" s="6" t="s">
        <v>177</v>
      </c>
      <c r="B136" s="7" t="s">
        <v>178</v>
      </c>
      <c r="C136" s="8">
        <v>119</v>
      </c>
      <c r="D136" s="3">
        <v>2</v>
      </c>
      <c r="E136" s="3">
        <v>117</v>
      </c>
      <c r="F136" s="3">
        <v>0</v>
      </c>
      <c r="G136" s="3">
        <v>0</v>
      </c>
      <c r="H136" s="3">
        <v>0</v>
      </c>
      <c r="I136" s="9">
        <f>(C136/SUM(C136,F136))*SUM(D136,G136)</f>
        <v>2</v>
      </c>
      <c r="J136" s="9">
        <f>(C136/SUM(C136,F136))*SUM(E136,H136)</f>
        <v>117</v>
      </c>
      <c r="K136" s="9">
        <f>(F136/SUM(C136,F136))*SUM(D136,G136)</f>
        <v>0</v>
      </c>
      <c r="L136" s="9">
        <f>(F136/SUM(C136,F136))*SUM(E136,H136)</f>
        <v>0</v>
      </c>
      <c r="M136" s="9">
        <f>G136-K136</f>
        <v>0</v>
      </c>
      <c r="N136" s="10" t="e">
        <f>100*(M136/K136)</f>
        <v>#DIV/0!</v>
      </c>
      <c r="O136" s="4" t="str">
        <f>IF(AND(I136&gt;=5,J136&gt;=5,K136&gt;=5,L136&gt;=5),"eligible for chi-square test","not eligible for chi-square test")</f>
        <v>not eligible for chi-square test</v>
      </c>
      <c r="S136" s="6" t="str">
        <f>IF(O136="not eligible for chi-square test","not eligible for chi-square testing",IF(Q136&gt;=0.01,"test results not statistically significant",IF(M136&lt;=0,"test results statistically significant, minority NOT overrepresented in arrests",IF(M136&gt;0,"test results statistically significant, minority overrepresented in arrests"))))</f>
        <v>not eligible for chi-square testing</v>
      </c>
    </row>
    <row r="137" spans="1:19" x14ac:dyDescent="0.2">
      <c r="A137" s="6" t="s">
        <v>73</v>
      </c>
      <c r="B137" s="7" t="s">
        <v>74</v>
      </c>
      <c r="C137" s="8">
        <v>3449</v>
      </c>
      <c r="D137" s="3">
        <v>5</v>
      </c>
      <c r="E137" s="3">
        <v>3444</v>
      </c>
      <c r="F137" s="3">
        <v>0</v>
      </c>
      <c r="G137" s="3">
        <v>0</v>
      </c>
      <c r="H137" s="3">
        <v>0</v>
      </c>
      <c r="I137" s="9">
        <f>(C137/SUM(C137,F137))*SUM(D137,G137)</f>
        <v>5</v>
      </c>
      <c r="J137" s="9">
        <f>(C137/SUM(C137,F137))*SUM(E137,H137)</f>
        <v>3444</v>
      </c>
      <c r="K137" s="9">
        <f>(F137/SUM(C137,F137))*SUM(D137,G137)</f>
        <v>0</v>
      </c>
      <c r="L137" s="9">
        <f>(F137/SUM(C137,F137))*SUM(E137,H137)</f>
        <v>0</v>
      </c>
      <c r="M137" s="9">
        <f>G137-K137</f>
        <v>0</v>
      </c>
      <c r="N137" s="10" t="e">
        <f>100*(M137/K137)</f>
        <v>#DIV/0!</v>
      </c>
      <c r="O137" s="4" t="str">
        <f>IF(AND(I137&gt;=5,J137&gt;=5,K137&gt;=5,L137&gt;=5),"eligible for chi-square test","not eligible for chi-square test")</f>
        <v>not eligible for chi-square test</v>
      </c>
      <c r="S137" s="6" t="str">
        <f>IF(O137="not eligible for chi-square test","not eligible for chi-square testing",IF(Q137&gt;=0.01,"test results not statistically significant",IF(M137&lt;=0,"test results statistically significant, minority NOT overrepresented in arrests",IF(M137&gt;0,"test results statistically significant, minority overrepresented in arrests"))))</f>
        <v>not eligible for chi-square testing</v>
      </c>
    </row>
    <row r="138" spans="1:19" x14ac:dyDescent="0.2">
      <c r="A138" s="6" t="s">
        <v>495</v>
      </c>
      <c r="B138" s="7" t="s">
        <v>496</v>
      </c>
      <c r="C138" s="8">
        <v>2641</v>
      </c>
      <c r="D138" s="3">
        <v>0</v>
      </c>
      <c r="E138" s="3">
        <v>2641</v>
      </c>
      <c r="F138" s="3">
        <v>20</v>
      </c>
      <c r="G138" s="3">
        <v>0</v>
      </c>
      <c r="H138" s="3">
        <v>20</v>
      </c>
      <c r="I138" s="9">
        <f>(C138/SUM(C138,F138))*SUM(D138,G138)</f>
        <v>0</v>
      </c>
      <c r="J138" s="9">
        <f>(C138/SUM(C138,F138))*SUM(E138,H138)</f>
        <v>2641</v>
      </c>
      <c r="K138" s="9">
        <f>(F138/SUM(C138,F138))*SUM(D138,G138)</f>
        <v>0</v>
      </c>
      <c r="L138" s="9">
        <f>(F138/SUM(C138,F138))*SUM(E138,H138)</f>
        <v>20</v>
      </c>
      <c r="M138" s="9">
        <f>G138-K138</f>
        <v>0</v>
      </c>
      <c r="N138" s="10" t="e">
        <f>100*(M138/K138)</f>
        <v>#DIV/0!</v>
      </c>
      <c r="O138" s="4" t="str">
        <f>IF(AND(I138&gt;=5,J138&gt;=5,K138&gt;=5,L138&gt;=5),"eligible for chi-square test","not eligible for chi-square test")</f>
        <v>not eligible for chi-square test</v>
      </c>
      <c r="S138" s="6" t="str">
        <f>IF(O138="not eligible for chi-square test","not eligible for chi-square testing",IF(Q138&gt;=0.01,"test results not statistically significant",IF(M138&lt;=0,"test results statistically significant, minority NOT overrepresented in arrests",IF(M138&gt;0,"test results statistically significant, minority overrepresented in arrests"))))</f>
        <v>not eligible for chi-square testing</v>
      </c>
    </row>
    <row r="139" spans="1:19" x14ac:dyDescent="0.2">
      <c r="A139" s="6" t="s">
        <v>493</v>
      </c>
      <c r="B139" s="7" t="s">
        <v>494</v>
      </c>
      <c r="C139" s="8">
        <v>351</v>
      </c>
      <c r="D139" s="3">
        <v>1</v>
      </c>
      <c r="E139" s="3">
        <v>350</v>
      </c>
      <c r="F139" s="3">
        <v>0</v>
      </c>
      <c r="G139" s="3">
        <v>0</v>
      </c>
      <c r="H139" s="3">
        <v>0</v>
      </c>
      <c r="I139" s="9">
        <f>(C139/SUM(C139,F139))*SUM(D139,G139)</f>
        <v>1</v>
      </c>
      <c r="J139" s="9">
        <f>(C139/SUM(C139,F139))*SUM(E139,H139)</f>
        <v>350</v>
      </c>
      <c r="K139" s="9">
        <f>(F139/SUM(C139,F139))*SUM(D139,G139)</f>
        <v>0</v>
      </c>
      <c r="L139" s="9">
        <f>(F139/SUM(C139,F139))*SUM(E139,H139)</f>
        <v>0</v>
      </c>
      <c r="M139" s="9">
        <f>G139-K139</f>
        <v>0</v>
      </c>
      <c r="N139" s="10" t="e">
        <f>100*(M139/K139)</f>
        <v>#DIV/0!</v>
      </c>
      <c r="O139" s="4" t="str">
        <f>IF(AND(I139&gt;=5,J139&gt;=5,K139&gt;=5,L139&gt;=5),"eligible for chi-square test","not eligible for chi-square test")</f>
        <v>not eligible for chi-square test</v>
      </c>
      <c r="S139" s="6" t="str">
        <f>IF(O139="not eligible for chi-square test","not eligible for chi-square testing",IF(Q139&gt;=0.01,"test results not statistically significant",IF(M139&lt;=0,"test results statistically significant, minority NOT overrepresented in arrests",IF(M139&gt;0,"test results statistically significant, minority overrepresented in arrests"))))</f>
        <v>not eligible for chi-square testing</v>
      </c>
    </row>
    <row r="140" spans="1:19" x14ac:dyDescent="0.2">
      <c r="A140" s="6" t="s">
        <v>295</v>
      </c>
      <c r="B140" s="7" t="s">
        <v>296</v>
      </c>
      <c r="C140" s="8">
        <v>37</v>
      </c>
      <c r="D140" s="3">
        <v>0</v>
      </c>
      <c r="E140" s="3">
        <v>37</v>
      </c>
      <c r="F140" s="3">
        <v>0</v>
      </c>
      <c r="G140" s="3">
        <v>0</v>
      </c>
      <c r="H140" s="3">
        <v>0</v>
      </c>
      <c r="I140" s="9">
        <f>(C140/SUM(C140,F140))*SUM(D140,G140)</f>
        <v>0</v>
      </c>
      <c r="J140" s="9">
        <f>(C140/SUM(C140,F140))*SUM(E140,H140)</f>
        <v>37</v>
      </c>
      <c r="K140" s="9">
        <f>(F140/SUM(C140,F140))*SUM(D140,G140)</f>
        <v>0</v>
      </c>
      <c r="L140" s="9">
        <f>(F140/SUM(C140,F140))*SUM(E140,H140)</f>
        <v>0</v>
      </c>
      <c r="M140" s="9">
        <f>G140-K140</f>
        <v>0</v>
      </c>
      <c r="N140" s="10" t="e">
        <f>100*(M140/K140)</f>
        <v>#DIV/0!</v>
      </c>
      <c r="O140" s="4" t="str">
        <f>IF(AND(I140&gt;=5,J140&gt;=5,K140&gt;=5,L140&gt;=5),"eligible for chi-square test","not eligible for chi-square test")</f>
        <v>not eligible for chi-square test</v>
      </c>
      <c r="S140" s="6" t="str">
        <f>IF(O140="not eligible for chi-square test","not eligible for chi-square testing",IF(Q140&gt;=0.01,"test results not statistically significant",IF(M140&lt;=0,"test results statistically significant, minority NOT overrepresented in arrests",IF(M140&gt;0,"test results statistically significant, minority overrepresented in arrests"))))</f>
        <v>not eligible for chi-square testing</v>
      </c>
    </row>
    <row r="141" spans="1:19" x14ac:dyDescent="0.2">
      <c r="A141" s="6" t="s">
        <v>157</v>
      </c>
      <c r="B141" s="7" t="s">
        <v>158</v>
      </c>
      <c r="C141" s="8">
        <v>80</v>
      </c>
      <c r="D141" s="3">
        <v>1</v>
      </c>
      <c r="E141" s="3">
        <v>79</v>
      </c>
      <c r="F141" s="3">
        <v>0</v>
      </c>
      <c r="G141" s="3">
        <v>0</v>
      </c>
      <c r="H141" s="3">
        <v>0</v>
      </c>
      <c r="I141" s="9">
        <f>(C141/SUM(C141,F141))*SUM(D141,G141)</f>
        <v>1</v>
      </c>
      <c r="J141" s="9">
        <f>(C141/SUM(C141,F141))*SUM(E141,H141)</f>
        <v>79</v>
      </c>
      <c r="K141" s="9">
        <f>(F141/SUM(C141,F141))*SUM(D141,G141)</f>
        <v>0</v>
      </c>
      <c r="L141" s="9">
        <f>(F141/SUM(C141,F141))*SUM(E141,H141)</f>
        <v>0</v>
      </c>
      <c r="M141" s="9">
        <f>G141-K141</f>
        <v>0</v>
      </c>
      <c r="N141" s="10" t="e">
        <f>100*(M141/K141)</f>
        <v>#DIV/0!</v>
      </c>
      <c r="O141" s="4" t="str">
        <f>IF(AND(I141&gt;=5,J141&gt;=5,K141&gt;=5,L141&gt;=5),"eligible for chi-square test","not eligible for chi-square test")</f>
        <v>not eligible for chi-square test</v>
      </c>
      <c r="S141" s="6" t="str">
        <f>IF(O141="not eligible for chi-square test","not eligible for chi-square testing",IF(Q141&gt;=0.01,"test results not statistically significant",IF(M141&lt;=0,"test results statistically significant, minority NOT overrepresented in arrests",IF(M141&gt;0,"test results statistically significant, minority overrepresented in arrests"))))</f>
        <v>not eligible for chi-square testing</v>
      </c>
    </row>
    <row r="142" spans="1:19" x14ac:dyDescent="0.2">
      <c r="A142" s="6" t="s">
        <v>179</v>
      </c>
      <c r="B142" s="7" t="s">
        <v>180</v>
      </c>
      <c r="C142" s="8">
        <v>1077</v>
      </c>
      <c r="D142" s="3">
        <v>12</v>
      </c>
      <c r="E142" s="3">
        <v>1065</v>
      </c>
      <c r="F142" s="3">
        <v>3</v>
      </c>
      <c r="G142" s="3">
        <v>0</v>
      </c>
      <c r="H142" s="3">
        <v>3</v>
      </c>
      <c r="I142" s="9">
        <f>(C142/SUM(C142,F142))*SUM(D142,G142)</f>
        <v>11.966666666666667</v>
      </c>
      <c r="J142" s="9">
        <f>(C142/SUM(C142,F142))*SUM(E142,H142)</f>
        <v>1065.0333333333333</v>
      </c>
      <c r="K142" s="9">
        <f>(F142/SUM(C142,F142))*SUM(D142,G142)</f>
        <v>3.3333333333333333E-2</v>
      </c>
      <c r="L142" s="9">
        <f>(F142/SUM(C142,F142))*SUM(E142,H142)</f>
        <v>2.9666666666666668</v>
      </c>
      <c r="M142" s="9">
        <f>G142-K142</f>
        <v>-3.3333333333333333E-2</v>
      </c>
      <c r="N142" s="10">
        <f>100*(M142/K142)</f>
        <v>-100</v>
      </c>
      <c r="O142" s="4" t="str">
        <f>IF(AND(I142&gt;=5,J142&gt;=5,K142&gt;=5,L142&gt;=5),"eligible for chi-square test","not eligible for chi-square test")</f>
        <v>not eligible for chi-square test</v>
      </c>
      <c r="S142" s="6" t="str">
        <f>IF(O142="not eligible for chi-square test","not eligible for chi-square testing",IF(Q142&gt;=0.01,"test results not statistically significant",IF(M142&lt;=0,"test results statistically significant, minority NOT overrepresented in arrests",IF(M142&gt;0,"test results statistically significant, minority overrepresented in arrests"))))</f>
        <v>not eligible for chi-square testing</v>
      </c>
    </row>
    <row r="143" spans="1:19" x14ac:dyDescent="0.2">
      <c r="A143" s="6" t="s">
        <v>185</v>
      </c>
      <c r="B143" s="7" t="s">
        <v>186</v>
      </c>
      <c r="C143" s="8">
        <v>4572</v>
      </c>
      <c r="D143" s="3">
        <v>15</v>
      </c>
      <c r="E143" s="3">
        <v>4557</v>
      </c>
      <c r="F143" s="3">
        <v>4</v>
      </c>
      <c r="G143" s="3">
        <v>0</v>
      </c>
      <c r="H143" s="3">
        <v>4</v>
      </c>
      <c r="I143" s="9">
        <f>(C143/SUM(C143,F143))*SUM(D143,G143)</f>
        <v>14.986888111888113</v>
      </c>
      <c r="J143" s="9">
        <f>(C143/SUM(C143,F143))*SUM(E143,H143)</f>
        <v>4557.0131118881118</v>
      </c>
      <c r="K143" s="9">
        <f>(F143/SUM(C143,F143))*SUM(D143,G143)</f>
        <v>1.3111888111888112E-2</v>
      </c>
      <c r="L143" s="9">
        <f>(F143/SUM(C143,F143))*SUM(E143,H143)</f>
        <v>3.9868881118881121</v>
      </c>
      <c r="M143" s="9">
        <f>G143-K143</f>
        <v>-1.3111888111888112E-2</v>
      </c>
      <c r="N143" s="10">
        <f>100*(M143/K143)</f>
        <v>-100</v>
      </c>
      <c r="O143" s="4" t="str">
        <f>IF(AND(I143&gt;=5,J143&gt;=5,K143&gt;=5,L143&gt;=5),"eligible for chi-square test","not eligible for chi-square test")</f>
        <v>not eligible for chi-square test</v>
      </c>
      <c r="S143" s="6" t="str">
        <f>IF(O143="not eligible for chi-square test","not eligible for chi-square testing",IF(Q143&gt;=0.01,"test results not statistically significant",IF(M143&lt;=0,"test results statistically significant, minority NOT overrepresented in arrests",IF(M143&gt;0,"test results statistically significant, minority overrepresented in arrests"))))</f>
        <v>not eligible for chi-square testing</v>
      </c>
    </row>
    <row r="144" spans="1:19" x14ac:dyDescent="0.2">
      <c r="A144" s="6" t="s">
        <v>357</v>
      </c>
      <c r="B144" s="7" t="s">
        <v>358</v>
      </c>
      <c r="C144" s="8">
        <v>375</v>
      </c>
      <c r="D144" s="3">
        <v>0</v>
      </c>
      <c r="E144" s="3">
        <v>375</v>
      </c>
      <c r="F144" s="3">
        <v>1</v>
      </c>
      <c r="G144" s="3">
        <v>0</v>
      </c>
      <c r="H144" s="3">
        <v>1</v>
      </c>
      <c r="I144" s="9">
        <f>(C144/SUM(C144,F144))*SUM(D144,G144)</f>
        <v>0</v>
      </c>
      <c r="J144" s="9">
        <f>(C144/SUM(C144,F144))*SUM(E144,H144)</f>
        <v>375</v>
      </c>
      <c r="K144" s="9">
        <f>(F144/SUM(C144,F144))*SUM(D144,G144)</f>
        <v>0</v>
      </c>
      <c r="L144" s="9">
        <f>(F144/SUM(C144,F144))*SUM(E144,H144)</f>
        <v>1</v>
      </c>
      <c r="M144" s="9">
        <f>G144-K144</f>
        <v>0</v>
      </c>
      <c r="N144" s="10" t="e">
        <f>100*(M144/K144)</f>
        <v>#DIV/0!</v>
      </c>
      <c r="O144" s="4" t="str">
        <f>IF(AND(I144&gt;=5,J144&gt;=5,K144&gt;=5,L144&gt;=5),"eligible for chi-square test","not eligible for chi-square test")</f>
        <v>not eligible for chi-square test</v>
      </c>
      <c r="S144" s="6" t="str">
        <f>IF(O144="not eligible for chi-square test","not eligible for chi-square testing",IF(Q144&gt;=0.01,"test results not statistically significant",IF(M144&lt;=0,"test results statistically significant, minority NOT overrepresented in arrests",IF(M144&gt;0,"test results statistically significant, minority overrepresented in arrests"))))</f>
        <v>not eligible for chi-square testing</v>
      </c>
    </row>
    <row r="145" spans="1:19" x14ac:dyDescent="0.2">
      <c r="A145" s="6" t="s">
        <v>203</v>
      </c>
      <c r="B145" s="7" t="s">
        <v>204</v>
      </c>
      <c r="C145" s="8">
        <v>526</v>
      </c>
      <c r="D145" s="3">
        <v>6</v>
      </c>
      <c r="E145" s="3">
        <v>520</v>
      </c>
      <c r="F145" s="3">
        <v>0</v>
      </c>
      <c r="G145" s="3">
        <v>0</v>
      </c>
      <c r="H145" s="3">
        <v>0</v>
      </c>
      <c r="I145" s="9">
        <f>(C145/SUM(C145,F145))*SUM(D145,G145)</f>
        <v>6</v>
      </c>
      <c r="J145" s="9">
        <f>(C145/SUM(C145,F145))*SUM(E145,H145)</f>
        <v>520</v>
      </c>
      <c r="K145" s="9">
        <f>(F145/SUM(C145,F145))*SUM(D145,G145)</f>
        <v>0</v>
      </c>
      <c r="L145" s="9">
        <f>(F145/SUM(C145,F145))*SUM(E145,H145)</f>
        <v>0</v>
      </c>
      <c r="M145" s="9">
        <f>G145-K145</f>
        <v>0</v>
      </c>
      <c r="N145" s="10" t="e">
        <f>100*(M145/K145)</f>
        <v>#DIV/0!</v>
      </c>
      <c r="O145" s="4" t="str">
        <f>IF(AND(I145&gt;=5,J145&gt;=5,K145&gt;=5,L145&gt;=5),"eligible for chi-square test","not eligible for chi-square test")</f>
        <v>not eligible for chi-square test</v>
      </c>
      <c r="S145" s="6" t="str">
        <f>IF(O145="not eligible for chi-square test","not eligible for chi-square testing",IF(Q145&gt;=0.01,"test results not statistically significant",IF(M145&lt;=0,"test results statistically significant, minority NOT overrepresented in arrests",IF(M145&gt;0,"test results statistically significant, minority overrepresented in arrests"))))</f>
        <v>not eligible for chi-square testing</v>
      </c>
    </row>
    <row r="146" spans="1:19" x14ac:dyDescent="0.2">
      <c r="A146" s="6" t="s">
        <v>221</v>
      </c>
      <c r="B146" s="7" t="s">
        <v>222</v>
      </c>
      <c r="C146" s="8">
        <v>145</v>
      </c>
      <c r="D146" s="3">
        <v>0</v>
      </c>
      <c r="E146" s="3">
        <v>145</v>
      </c>
      <c r="F146" s="3">
        <v>0</v>
      </c>
      <c r="G146" s="3">
        <v>0</v>
      </c>
      <c r="H146" s="3">
        <v>0</v>
      </c>
      <c r="I146" s="9">
        <f>(C146/SUM(C146,F146))*SUM(D146,G146)</f>
        <v>0</v>
      </c>
      <c r="J146" s="9">
        <f>(C146/SUM(C146,F146))*SUM(E146,H146)</f>
        <v>145</v>
      </c>
      <c r="K146" s="9">
        <f>(F146/SUM(C146,F146))*SUM(D146,G146)</f>
        <v>0</v>
      </c>
      <c r="L146" s="9">
        <f>(F146/SUM(C146,F146))*SUM(E146,H146)</f>
        <v>0</v>
      </c>
      <c r="M146" s="9">
        <f>G146-K146</f>
        <v>0</v>
      </c>
      <c r="N146" s="10" t="e">
        <f>100*(M146/K146)</f>
        <v>#DIV/0!</v>
      </c>
      <c r="O146" s="4" t="str">
        <f>IF(AND(I146&gt;=5,J146&gt;=5,K146&gt;=5,L146&gt;=5),"eligible for chi-square test","not eligible for chi-square test")</f>
        <v>not eligible for chi-square test</v>
      </c>
      <c r="S146" s="6" t="str">
        <f>IF(O146="not eligible for chi-square test","not eligible for chi-square testing",IF(Q146&gt;=0.01,"test results not statistically significant",IF(M146&lt;=0,"test results statistically significant, minority NOT overrepresented in arrests",IF(M146&gt;0,"test results statistically significant, minority overrepresented in arrests"))))</f>
        <v>not eligible for chi-square testing</v>
      </c>
    </row>
    <row r="147" spans="1:19" x14ac:dyDescent="0.2">
      <c r="A147" s="6" t="s">
        <v>199</v>
      </c>
      <c r="B147" s="7" t="s">
        <v>200</v>
      </c>
      <c r="C147" s="8">
        <v>23</v>
      </c>
      <c r="D147" s="3">
        <v>2</v>
      </c>
      <c r="E147" s="3">
        <v>21</v>
      </c>
      <c r="F147" s="3">
        <v>0</v>
      </c>
      <c r="G147" s="3">
        <v>0</v>
      </c>
      <c r="H147" s="3">
        <v>0</v>
      </c>
      <c r="I147" s="9">
        <f>(C147/SUM(C147,F147))*SUM(D147,G147)</f>
        <v>2</v>
      </c>
      <c r="J147" s="9">
        <f>(C147/SUM(C147,F147))*SUM(E147,H147)</f>
        <v>21</v>
      </c>
      <c r="K147" s="9">
        <f>(F147/SUM(C147,F147))*SUM(D147,G147)</f>
        <v>0</v>
      </c>
      <c r="L147" s="9">
        <f>(F147/SUM(C147,F147))*SUM(E147,H147)</f>
        <v>0</v>
      </c>
      <c r="M147" s="9">
        <f>G147-K147</f>
        <v>0</v>
      </c>
      <c r="N147" s="10" t="e">
        <f>100*(M147/K147)</f>
        <v>#DIV/0!</v>
      </c>
      <c r="O147" s="4" t="str">
        <f>IF(AND(I147&gt;=5,J147&gt;=5,K147&gt;=5,L147&gt;=5),"eligible for chi-square test","not eligible for chi-square test")</f>
        <v>not eligible for chi-square test</v>
      </c>
      <c r="S147" s="6" t="str">
        <f>IF(O147="not eligible for chi-square test","not eligible for chi-square testing",IF(Q147&gt;=0.01,"test results not statistically significant",IF(M147&lt;=0,"test results statistically significant, minority NOT overrepresented in arrests",IF(M147&gt;0,"test results statistically significant, minority overrepresented in arrests"))))</f>
        <v>not eligible for chi-square testing</v>
      </c>
    </row>
    <row r="148" spans="1:19" x14ac:dyDescent="0.2">
      <c r="A148" s="6" t="s">
        <v>189</v>
      </c>
      <c r="B148" s="7" t="s">
        <v>190</v>
      </c>
      <c r="C148" s="8">
        <v>2163</v>
      </c>
      <c r="D148" s="3">
        <v>8</v>
      </c>
      <c r="E148" s="3">
        <v>2155</v>
      </c>
      <c r="F148" s="3">
        <v>1</v>
      </c>
      <c r="G148" s="3">
        <v>0</v>
      </c>
      <c r="H148" s="3">
        <v>1</v>
      </c>
      <c r="I148" s="9">
        <f>(C148/SUM(C148,F148))*SUM(D148,G148)</f>
        <v>7.9963031423290207</v>
      </c>
      <c r="J148" s="9">
        <f>(C148/SUM(C148,F148))*SUM(E148,H148)</f>
        <v>2155.003696857671</v>
      </c>
      <c r="K148" s="9">
        <f>(F148/SUM(C148,F148))*SUM(D148,G148)</f>
        <v>3.6968576709796672E-3</v>
      </c>
      <c r="L148" s="9">
        <f>(F148/SUM(C148,F148))*SUM(E148,H148)</f>
        <v>0.99630314232902029</v>
      </c>
      <c r="M148" s="9">
        <f>G148-K148</f>
        <v>-3.6968576709796672E-3</v>
      </c>
      <c r="N148" s="10">
        <f>100*(M148/K148)</f>
        <v>-100</v>
      </c>
      <c r="O148" s="4" t="str">
        <f>IF(AND(I148&gt;=5,J148&gt;=5,K148&gt;=5,L148&gt;=5),"eligible for chi-square test","not eligible for chi-square test")</f>
        <v>not eligible for chi-square test</v>
      </c>
      <c r="S148" s="6" t="str">
        <f>IF(O148="not eligible for chi-square test","not eligible for chi-square testing",IF(Q148&gt;=0.01,"test results not statistically significant",IF(M148&lt;=0,"test results statistically significant, minority NOT overrepresented in arrests",IF(M148&gt;0,"test results statistically significant, minority overrepresented in arrests"))))</f>
        <v>not eligible for chi-square testing</v>
      </c>
    </row>
    <row r="149" spans="1:19" x14ac:dyDescent="0.2">
      <c r="A149" s="6" t="s">
        <v>191</v>
      </c>
      <c r="B149" s="7" t="s">
        <v>192</v>
      </c>
      <c r="C149" s="8">
        <v>2228</v>
      </c>
      <c r="D149" s="3">
        <v>11</v>
      </c>
      <c r="E149" s="3">
        <v>2217</v>
      </c>
      <c r="F149" s="3">
        <v>3</v>
      </c>
      <c r="G149" s="3">
        <v>0</v>
      </c>
      <c r="H149" s="3">
        <v>3</v>
      </c>
      <c r="I149" s="9">
        <f>(C149/SUM(C149,F149))*SUM(D149,G149)</f>
        <v>10.985208426714477</v>
      </c>
      <c r="J149" s="9">
        <f>(C149/SUM(C149,F149))*SUM(E149,H149)</f>
        <v>2217.0147915732855</v>
      </c>
      <c r="K149" s="9">
        <f>(F149/SUM(C149,F149))*SUM(D149,G149)</f>
        <v>1.4791573285522186E-2</v>
      </c>
      <c r="L149" s="9">
        <f>(F149/SUM(C149,F149))*SUM(E149,H149)</f>
        <v>2.9852084267144776</v>
      </c>
      <c r="M149" s="9">
        <f>G149-K149</f>
        <v>-1.4791573285522186E-2</v>
      </c>
      <c r="N149" s="10">
        <f>100*(M149/K149)</f>
        <v>-100</v>
      </c>
      <c r="O149" s="4" t="str">
        <f>IF(AND(I149&gt;=5,J149&gt;=5,K149&gt;=5,L149&gt;=5),"eligible for chi-square test","not eligible for chi-square test")</f>
        <v>not eligible for chi-square test</v>
      </c>
      <c r="S149" s="6" t="str">
        <f>IF(O149="not eligible for chi-square test","not eligible for chi-square testing",IF(Q149&gt;=0.01,"test results not statistically significant",IF(M149&lt;=0,"test results statistically significant, minority NOT overrepresented in arrests",IF(M149&gt;0,"test results statistically significant, minority overrepresented in arrests"))))</f>
        <v>not eligible for chi-square testing</v>
      </c>
    </row>
    <row r="150" spans="1:19" x14ac:dyDescent="0.2">
      <c r="A150" s="6" t="s">
        <v>193</v>
      </c>
      <c r="B150" s="7" t="s">
        <v>194</v>
      </c>
      <c r="C150" s="8">
        <v>1639</v>
      </c>
      <c r="D150" s="3">
        <v>6</v>
      </c>
      <c r="E150" s="3">
        <v>1633</v>
      </c>
      <c r="F150" s="3">
        <v>5</v>
      </c>
      <c r="G150" s="3">
        <v>0</v>
      </c>
      <c r="H150" s="3">
        <v>5</v>
      </c>
      <c r="I150" s="9">
        <f>(C150/SUM(C150,F150))*SUM(D150,G150)</f>
        <v>5.9817518248175183</v>
      </c>
      <c r="J150" s="9">
        <f>(C150/SUM(C150,F150))*SUM(E150,H150)</f>
        <v>1633.0182481751824</v>
      </c>
      <c r="K150" s="9">
        <f>(F150/SUM(C150,F150))*SUM(D150,G150)</f>
        <v>1.8248175182481754E-2</v>
      </c>
      <c r="L150" s="9">
        <f>(F150/SUM(C150,F150))*SUM(E150,H150)</f>
        <v>4.9817518248175183</v>
      </c>
      <c r="M150" s="9">
        <f>G150-K150</f>
        <v>-1.8248175182481754E-2</v>
      </c>
      <c r="N150" s="10">
        <f>100*(M150/K150)</f>
        <v>-100</v>
      </c>
      <c r="O150" s="4" t="str">
        <f>IF(AND(I150&gt;=5,J150&gt;=5,K150&gt;=5,L150&gt;=5),"eligible for chi-square test","not eligible for chi-square test")</f>
        <v>not eligible for chi-square test</v>
      </c>
      <c r="S150" s="6" t="str">
        <f>IF(O150="not eligible for chi-square test","not eligible for chi-square testing",IF(Q150&gt;=0.01,"test results not statistically significant",IF(M150&lt;=0,"test results statistically significant, minority NOT overrepresented in arrests",IF(M150&gt;0,"test results statistically significant, minority overrepresented in arrests"))))</f>
        <v>not eligible for chi-square testing</v>
      </c>
    </row>
    <row r="151" spans="1:19" x14ac:dyDescent="0.2">
      <c r="A151" s="6" t="s">
        <v>187</v>
      </c>
      <c r="B151" s="7" t="s">
        <v>188</v>
      </c>
      <c r="C151" s="8">
        <v>200</v>
      </c>
      <c r="D151" s="3">
        <v>1</v>
      </c>
      <c r="E151" s="3">
        <v>199</v>
      </c>
      <c r="F151" s="3">
        <v>0</v>
      </c>
      <c r="G151" s="3">
        <v>0</v>
      </c>
      <c r="H151" s="3">
        <v>0</v>
      </c>
      <c r="I151" s="9">
        <f>(C151/SUM(C151,F151))*SUM(D151,G151)</f>
        <v>1</v>
      </c>
      <c r="J151" s="9">
        <f>(C151/SUM(C151,F151))*SUM(E151,H151)</f>
        <v>199</v>
      </c>
      <c r="K151" s="9">
        <f>(F151/SUM(C151,F151))*SUM(D151,G151)</f>
        <v>0</v>
      </c>
      <c r="L151" s="9">
        <f>(F151/SUM(C151,F151))*SUM(E151,H151)</f>
        <v>0</v>
      </c>
      <c r="M151" s="9">
        <f>G151-K151</f>
        <v>0</v>
      </c>
      <c r="N151" s="10" t="e">
        <f>100*(M151/K151)</f>
        <v>#DIV/0!</v>
      </c>
      <c r="O151" s="4" t="str">
        <f>IF(AND(I151&gt;=5,J151&gt;=5,K151&gt;=5,L151&gt;=5),"eligible for chi-square test","not eligible for chi-square test")</f>
        <v>not eligible for chi-square test</v>
      </c>
      <c r="S151" s="6" t="str">
        <f>IF(O151="not eligible for chi-square test","not eligible for chi-square testing",IF(Q151&gt;=0.01,"test results not statistically significant",IF(M151&lt;=0,"test results statistically significant, minority NOT overrepresented in arrests",IF(M151&gt;0,"test results statistically significant, minority overrepresented in arrests"))))</f>
        <v>not eligible for chi-square testing</v>
      </c>
    </row>
    <row r="152" spans="1:19" x14ac:dyDescent="0.2">
      <c r="A152" s="6" t="s">
        <v>237</v>
      </c>
      <c r="B152" s="7" t="s">
        <v>238</v>
      </c>
      <c r="C152" s="8">
        <v>35</v>
      </c>
      <c r="D152" s="3">
        <v>0</v>
      </c>
      <c r="E152" s="3">
        <v>35</v>
      </c>
      <c r="F152" s="3">
        <v>0</v>
      </c>
      <c r="G152" s="3">
        <v>0</v>
      </c>
      <c r="H152" s="3">
        <v>0</v>
      </c>
      <c r="I152" s="9">
        <f>(C152/SUM(C152,F152))*SUM(D152,G152)</f>
        <v>0</v>
      </c>
      <c r="J152" s="9">
        <f>(C152/SUM(C152,F152))*SUM(E152,H152)</f>
        <v>35</v>
      </c>
      <c r="K152" s="9">
        <f>(F152/SUM(C152,F152))*SUM(D152,G152)</f>
        <v>0</v>
      </c>
      <c r="L152" s="9">
        <f>(F152/SUM(C152,F152))*SUM(E152,H152)</f>
        <v>0</v>
      </c>
      <c r="M152" s="9">
        <f>G152-K152</f>
        <v>0</v>
      </c>
      <c r="N152" s="10" t="e">
        <f>100*(M152/K152)</f>
        <v>#DIV/0!</v>
      </c>
      <c r="O152" s="4" t="str">
        <f>IF(AND(I152&gt;=5,J152&gt;=5,K152&gt;=5,L152&gt;=5),"eligible for chi-square test","not eligible for chi-square test")</f>
        <v>not eligible for chi-square test</v>
      </c>
      <c r="S152" s="6" t="str">
        <f>IF(O152="not eligible for chi-square test","not eligible for chi-square testing",IF(Q152&gt;=0.01,"test results not statistically significant",IF(M152&lt;=0,"test results statistically significant, minority NOT overrepresented in arrests",IF(M152&gt;0,"test results statistically significant, minority overrepresented in arrests"))))</f>
        <v>not eligible for chi-square testing</v>
      </c>
    </row>
    <row r="153" spans="1:19" x14ac:dyDescent="0.2">
      <c r="A153" s="6" t="s">
        <v>129</v>
      </c>
      <c r="B153" s="7" t="s">
        <v>130</v>
      </c>
      <c r="C153" s="8">
        <v>5</v>
      </c>
      <c r="D153" s="3">
        <v>0</v>
      </c>
      <c r="E153" s="3">
        <v>5</v>
      </c>
      <c r="F153" s="3">
        <v>0</v>
      </c>
      <c r="G153" s="3">
        <v>0</v>
      </c>
      <c r="H153" s="3">
        <v>0</v>
      </c>
      <c r="I153" s="9">
        <f>(C153/SUM(C153,F153))*SUM(D153,G153)</f>
        <v>0</v>
      </c>
      <c r="J153" s="9">
        <f>(C153/SUM(C153,F153))*SUM(E153,H153)</f>
        <v>5</v>
      </c>
      <c r="K153" s="9">
        <f>(F153/SUM(C153,F153))*SUM(D153,G153)</f>
        <v>0</v>
      </c>
      <c r="L153" s="9">
        <f>(F153/SUM(C153,F153))*SUM(E153,H153)</f>
        <v>0</v>
      </c>
      <c r="M153" s="9">
        <f>G153-K153</f>
        <v>0</v>
      </c>
      <c r="N153" s="10" t="e">
        <f>100*(M153/K153)</f>
        <v>#DIV/0!</v>
      </c>
      <c r="O153" s="4" t="str">
        <f>IF(AND(I153&gt;=5,J153&gt;=5,K153&gt;=5,L153&gt;=5),"eligible for chi-square test","not eligible for chi-square test")</f>
        <v>not eligible for chi-square test</v>
      </c>
      <c r="S153" s="6" t="str">
        <f>IF(O153="not eligible for chi-square test","not eligible for chi-square testing",IF(Q153&gt;=0.01,"test results not statistically significant",IF(M153&lt;=0,"test results statistically significant, minority NOT overrepresented in arrests",IF(M153&gt;0,"test results statistically significant, minority overrepresented in arrests"))))</f>
        <v>not eligible for chi-square testing</v>
      </c>
    </row>
    <row r="154" spans="1:19" x14ac:dyDescent="0.2">
      <c r="A154" s="6" t="s">
        <v>197</v>
      </c>
      <c r="B154" s="7" t="s">
        <v>198</v>
      </c>
      <c r="C154" s="8">
        <v>593</v>
      </c>
      <c r="D154" s="3">
        <v>4</v>
      </c>
      <c r="E154" s="3">
        <v>589</v>
      </c>
      <c r="F154" s="3">
        <v>0</v>
      </c>
      <c r="G154" s="3">
        <v>0</v>
      </c>
      <c r="H154" s="3">
        <v>0</v>
      </c>
      <c r="I154" s="9">
        <f>(C154/SUM(C154,F154))*SUM(D154,G154)</f>
        <v>4</v>
      </c>
      <c r="J154" s="9">
        <f>(C154/SUM(C154,F154))*SUM(E154,H154)</f>
        <v>589</v>
      </c>
      <c r="K154" s="9">
        <f>(F154/SUM(C154,F154))*SUM(D154,G154)</f>
        <v>0</v>
      </c>
      <c r="L154" s="9">
        <f>(F154/SUM(C154,F154))*SUM(E154,H154)</f>
        <v>0</v>
      </c>
      <c r="M154" s="9">
        <f>G154-K154</f>
        <v>0</v>
      </c>
      <c r="N154" s="10" t="e">
        <f>100*(M154/K154)</f>
        <v>#DIV/0!</v>
      </c>
      <c r="O154" s="4" t="str">
        <f>IF(AND(I154&gt;=5,J154&gt;=5,K154&gt;=5,L154&gt;=5),"eligible for chi-square test","not eligible for chi-square test")</f>
        <v>not eligible for chi-square test</v>
      </c>
      <c r="S154" s="6" t="str">
        <f>IF(O154="not eligible for chi-square test","not eligible for chi-square testing",IF(Q154&gt;=0.01,"test results not statistically significant",IF(M154&lt;=0,"test results statistically significant, minority NOT overrepresented in arrests",IF(M154&gt;0,"test results statistically significant, minority overrepresented in arrests"))))</f>
        <v>not eligible for chi-square testing</v>
      </c>
    </row>
    <row r="155" spans="1:19" x14ac:dyDescent="0.2">
      <c r="A155" s="6" t="s">
        <v>49</v>
      </c>
      <c r="B155" s="7" t="s">
        <v>50</v>
      </c>
      <c r="C155" s="8">
        <v>151</v>
      </c>
      <c r="D155" s="3">
        <v>0</v>
      </c>
      <c r="E155" s="3">
        <v>151</v>
      </c>
      <c r="F155" s="3">
        <v>0</v>
      </c>
      <c r="G155" s="3">
        <v>0</v>
      </c>
      <c r="H155" s="3">
        <v>0</v>
      </c>
      <c r="I155" s="9">
        <f>(C155/SUM(C155,F155))*SUM(D155,G155)</f>
        <v>0</v>
      </c>
      <c r="J155" s="9">
        <f>(C155/SUM(C155,F155))*SUM(E155,H155)</f>
        <v>151</v>
      </c>
      <c r="K155" s="9">
        <f>(F155/SUM(C155,F155))*SUM(D155,G155)</f>
        <v>0</v>
      </c>
      <c r="L155" s="9">
        <f>(F155/SUM(C155,F155))*SUM(E155,H155)</f>
        <v>0</v>
      </c>
      <c r="M155" s="9">
        <f>G155-K155</f>
        <v>0</v>
      </c>
      <c r="N155" s="10" t="e">
        <f>100*(M155/K155)</f>
        <v>#DIV/0!</v>
      </c>
      <c r="O155" s="4" t="str">
        <f>IF(AND(I155&gt;=5,J155&gt;=5,K155&gt;=5,L155&gt;=5),"eligible for chi-square test","not eligible for chi-square test")</f>
        <v>not eligible for chi-square test</v>
      </c>
      <c r="S155" s="6" t="str">
        <f>IF(O155="not eligible for chi-square test","not eligible for chi-square testing",IF(Q155&gt;=0.01,"test results not statistically significant",IF(M155&lt;=0,"test results statistically significant, minority NOT overrepresented in arrests",IF(M155&gt;0,"test results statistically significant, minority overrepresented in arrests"))))</f>
        <v>not eligible for chi-square testing</v>
      </c>
    </row>
    <row r="156" spans="1:19" x14ac:dyDescent="0.2">
      <c r="A156" s="6" t="s">
        <v>363</v>
      </c>
      <c r="B156" s="7" t="s">
        <v>364</v>
      </c>
      <c r="C156" s="8">
        <v>220</v>
      </c>
      <c r="D156" s="3">
        <v>3</v>
      </c>
      <c r="E156" s="3">
        <v>217</v>
      </c>
      <c r="F156" s="3">
        <v>0</v>
      </c>
      <c r="G156" s="3">
        <v>0</v>
      </c>
      <c r="H156" s="3">
        <v>0</v>
      </c>
      <c r="I156" s="9">
        <f>(C156/SUM(C156,F156))*SUM(D156,G156)</f>
        <v>3</v>
      </c>
      <c r="J156" s="9">
        <f>(C156/SUM(C156,F156))*SUM(E156,H156)</f>
        <v>217</v>
      </c>
      <c r="K156" s="9">
        <f>(F156/SUM(C156,F156))*SUM(D156,G156)</f>
        <v>0</v>
      </c>
      <c r="L156" s="9">
        <f>(F156/SUM(C156,F156))*SUM(E156,H156)</f>
        <v>0</v>
      </c>
      <c r="M156" s="9">
        <f>G156-K156</f>
        <v>0</v>
      </c>
      <c r="N156" s="10" t="e">
        <f>100*(M156/K156)</f>
        <v>#DIV/0!</v>
      </c>
      <c r="O156" s="4" t="str">
        <f>IF(AND(I156&gt;=5,J156&gt;=5,K156&gt;=5,L156&gt;=5),"eligible for chi-square test","not eligible for chi-square test")</f>
        <v>not eligible for chi-square test</v>
      </c>
      <c r="S156" s="6" t="str">
        <f>IF(O156="not eligible for chi-square test","not eligible for chi-square testing",IF(Q156&gt;=0.01,"test results not statistically significant",IF(M156&lt;=0,"test results statistically significant, minority NOT overrepresented in arrests",IF(M156&gt;0,"test results statistically significant, minority overrepresented in arrests"))))</f>
        <v>not eligible for chi-square testing</v>
      </c>
    </row>
    <row r="157" spans="1:19" x14ac:dyDescent="0.2">
      <c r="A157" s="6" t="s">
        <v>201</v>
      </c>
      <c r="B157" s="7" t="s">
        <v>202</v>
      </c>
      <c r="C157" s="8">
        <v>108</v>
      </c>
      <c r="D157" s="3">
        <v>7</v>
      </c>
      <c r="E157" s="3">
        <v>101</v>
      </c>
      <c r="F157" s="3">
        <v>0</v>
      </c>
      <c r="G157" s="3">
        <v>0</v>
      </c>
      <c r="H157" s="3">
        <v>0</v>
      </c>
      <c r="I157" s="9">
        <f>(C157/SUM(C157,F157))*SUM(D157,G157)</f>
        <v>7</v>
      </c>
      <c r="J157" s="9">
        <f>(C157/SUM(C157,F157))*SUM(E157,H157)</f>
        <v>101</v>
      </c>
      <c r="K157" s="9">
        <f>(F157/SUM(C157,F157))*SUM(D157,G157)</f>
        <v>0</v>
      </c>
      <c r="L157" s="9">
        <f>(F157/SUM(C157,F157))*SUM(E157,H157)</f>
        <v>0</v>
      </c>
      <c r="M157" s="9">
        <f>G157-K157</f>
        <v>0</v>
      </c>
      <c r="N157" s="10" t="e">
        <f>100*(M157/K157)</f>
        <v>#DIV/0!</v>
      </c>
      <c r="O157" s="4" t="str">
        <f>IF(AND(I157&gt;=5,J157&gt;=5,K157&gt;=5,L157&gt;=5),"eligible for chi-square test","not eligible for chi-square test")</f>
        <v>not eligible for chi-square test</v>
      </c>
      <c r="S157" s="6" t="str">
        <f>IF(O157="not eligible for chi-square test","not eligible for chi-square testing",IF(Q157&gt;=0.01,"test results not statistically significant",IF(M157&lt;=0,"test results statistically significant, minority NOT overrepresented in arrests",IF(M157&gt;0,"test results statistically significant, minority overrepresented in arrests"))))</f>
        <v>not eligible for chi-square testing</v>
      </c>
    </row>
    <row r="158" spans="1:19" x14ac:dyDescent="0.2">
      <c r="A158" s="6" t="s">
        <v>209</v>
      </c>
      <c r="B158" s="7" t="s">
        <v>210</v>
      </c>
      <c r="C158" s="8">
        <v>4141</v>
      </c>
      <c r="D158" s="3">
        <v>11</v>
      </c>
      <c r="E158" s="3">
        <v>4130</v>
      </c>
      <c r="F158" s="3">
        <v>197</v>
      </c>
      <c r="G158" s="3">
        <v>0</v>
      </c>
      <c r="H158" s="3">
        <v>197</v>
      </c>
      <c r="I158" s="9">
        <f>(C158/SUM(C158,F158))*SUM(D158,G158)</f>
        <v>10.500461041954818</v>
      </c>
      <c r="J158" s="9">
        <f>(C158/SUM(C158,F158))*SUM(E158,H158)</f>
        <v>4130.4995389580454</v>
      </c>
      <c r="K158" s="9">
        <f>(F158/SUM(C158,F158))*SUM(D158,G158)</f>
        <v>0.49953895804518211</v>
      </c>
      <c r="L158" s="9">
        <f>(F158/SUM(C158,F158))*SUM(E158,H158)</f>
        <v>196.50046104195482</v>
      </c>
      <c r="M158" s="9">
        <f>G158-K158</f>
        <v>-0.49953895804518211</v>
      </c>
      <c r="N158" s="10">
        <f>100*(M158/K158)</f>
        <v>-100</v>
      </c>
      <c r="O158" s="4" t="str">
        <f>IF(AND(I158&gt;=5,J158&gt;=5,K158&gt;=5,L158&gt;=5),"eligible for chi-square test","not eligible for chi-square test")</f>
        <v>not eligible for chi-square test</v>
      </c>
      <c r="S158" s="6" t="str">
        <f>IF(O158="not eligible for chi-square test","not eligible for chi-square testing",IF(Q158&gt;=0.01,"test results not statistically significant",IF(M158&lt;=0,"test results statistically significant, minority NOT overrepresented in arrests",IF(M158&gt;0,"test results statistically significant, minority overrepresented in arrests"))))</f>
        <v>not eligible for chi-square testing</v>
      </c>
    </row>
    <row r="159" spans="1:19" x14ac:dyDescent="0.2">
      <c r="A159" s="6" t="s">
        <v>341</v>
      </c>
      <c r="B159" s="7" t="s">
        <v>342</v>
      </c>
      <c r="C159" s="8">
        <v>786</v>
      </c>
      <c r="D159" s="3">
        <v>13</v>
      </c>
      <c r="E159" s="3">
        <v>773</v>
      </c>
      <c r="F159" s="3">
        <v>1</v>
      </c>
      <c r="G159" s="3">
        <v>0</v>
      </c>
      <c r="H159" s="3">
        <v>1</v>
      </c>
      <c r="I159" s="9">
        <f>(C159/SUM(C159,F159))*SUM(D159,G159)</f>
        <v>12.983481575603557</v>
      </c>
      <c r="J159" s="9">
        <f>(C159/SUM(C159,F159))*SUM(E159,H159)</f>
        <v>773.01651842439639</v>
      </c>
      <c r="K159" s="9">
        <f>(F159/SUM(C159,F159))*SUM(D159,G159)</f>
        <v>1.6518424396442185E-2</v>
      </c>
      <c r="L159" s="9">
        <f>(F159/SUM(C159,F159))*SUM(E159,H159)</f>
        <v>0.98348157560355787</v>
      </c>
      <c r="M159" s="9">
        <f>G159-K159</f>
        <v>-1.6518424396442185E-2</v>
      </c>
      <c r="N159" s="10">
        <f>100*(M159/K159)</f>
        <v>-100</v>
      </c>
      <c r="O159" s="4" t="str">
        <f>IF(AND(I159&gt;=5,J159&gt;=5,K159&gt;=5,L159&gt;=5),"eligible for chi-square test","not eligible for chi-square test")</f>
        <v>not eligible for chi-square test</v>
      </c>
      <c r="S159" s="6" t="str">
        <f>IF(O159="not eligible for chi-square test","not eligible for chi-square testing",IF(Q159&gt;=0.01,"test results not statistically significant",IF(M159&lt;=0,"test results statistically significant, minority NOT overrepresented in arrests",IF(M159&gt;0,"test results statistically significant, minority overrepresented in arrests"))))</f>
        <v>not eligible for chi-square testing</v>
      </c>
    </row>
    <row r="160" spans="1:19" x14ac:dyDescent="0.2">
      <c r="A160" s="6" t="s">
        <v>499</v>
      </c>
      <c r="B160" s="7" t="s">
        <v>500</v>
      </c>
      <c r="C160" s="8">
        <v>676</v>
      </c>
      <c r="D160" s="3">
        <v>2</v>
      </c>
      <c r="E160" s="3">
        <v>674</v>
      </c>
      <c r="F160" s="3">
        <v>1</v>
      </c>
      <c r="G160" s="3">
        <v>0</v>
      </c>
      <c r="H160" s="3">
        <v>1</v>
      </c>
      <c r="I160" s="9">
        <f>(C160/SUM(C160,F160))*SUM(D160,G160)</f>
        <v>1.9970457902511078</v>
      </c>
      <c r="J160" s="9">
        <f>(C160/SUM(C160,F160))*SUM(E160,H160)</f>
        <v>674.00295420974885</v>
      </c>
      <c r="K160" s="9">
        <f>(F160/SUM(C160,F160))*SUM(D160,G160)</f>
        <v>2.9542097488921715E-3</v>
      </c>
      <c r="L160" s="9">
        <f>(F160/SUM(C160,F160))*SUM(E160,H160)</f>
        <v>0.99704579025110784</v>
      </c>
      <c r="M160" s="9">
        <f>G160-K160</f>
        <v>-2.9542097488921715E-3</v>
      </c>
      <c r="N160" s="10">
        <f>100*(M160/K160)</f>
        <v>-100</v>
      </c>
      <c r="O160" s="4" t="str">
        <f>IF(AND(I160&gt;=5,J160&gt;=5,K160&gt;=5,L160&gt;=5),"eligible for chi-square test","not eligible for chi-square test")</f>
        <v>not eligible for chi-square test</v>
      </c>
      <c r="S160" s="6" t="str">
        <f>IF(O160="not eligible for chi-square test","not eligible for chi-square testing",IF(Q160&gt;=0.01,"test results not statistically significant",IF(M160&lt;=0,"test results statistically significant, minority NOT overrepresented in arrests",IF(M160&gt;0,"test results statistically significant, minority overrepresented in arrests"))))</f>
        <v>not eligible for chi-square testing</v>
      </c>
    </row>
    <row r="161" spans="1:19" x14ac:dyDescent="0.2">
      <c r="A161" s="6" t="s">
        <v>303</v>
      </c>
      <c r="B161" s="7" t="s">
        <v>304</v>
      </c>
      <c r="C161" s="8">
        <v>234</v>
      </c>
      <c r="D161" s="3">
        <v>3</v>
      </c>
      <c r="E161" s="3">
        <v>231</v>
      </c>
      <c r="F161" s="3">
        <v>0</v>
      </c>
      <c r="G161" s="3">
        <v>0</v>
      </c>
      <c r="H161" s="3">
        <v>0</v>
      </c>
      <c r="I161" s="9">
        <f>(C161/SUM(C161,F161))*SUM(D161,G161)</f>
        <v>3</v>
      </c>
      <c r="J161" s="9">
        <f>(C161/SUM(C161,F161))*SUM(E161,H161)</f>
        <v>231</v>
      </c>
      <c r="K161" s="9">
        <f>(F161/SUM(C161,F161))*SUM(D161,G161)</f>
        <v>0</v>
      </c>
      <c r="L161" s="9">
        <f>(F161/SUM(C161,F161))*SUM(E161,H161)</f>
        <v>0</v>
      </c>
      <c r="M161" s="9">
        <f>G161-K161</f>
        <v>0</v>
      </c>
      <c r="N161" s="10" t="e">
        <f>100*(M161/K161)</f>
        <v>#DIV/0!</v>
      </c>
      <c r="O161" s="4" t="str">
        <f>IF(AND(I161&gt;=5,J161&gt;=5,K161&gt;=5,L161&gt;=5),"eligible for chi-square test","not eligible for chi-square test")</f>
        <v>not eligible for chi-square test</v>
      </c>
      <c r="S161" s="6" t="str">
        <f>IF(O161="not eligible for chi-square test","not eligible for chi-square testing",IF(Q161&gt;=0.01,"test results not statistically significant",IF(M161&lt;=0,"test results statistically significant, minority NOT overrepresented in arrests",IF(M161&gt;0,"test results statistically significant, minority overrepresented in arrests"))))</f>
        <v>not eligible for chi-square testing</v>
      </c>
    </row>
    <row r="162" spans="1:19" x14ac:dyDescent="0.2">
      <c r="A162" s="6" t="s">
        <v>207</v>
      </c>
      <c r="B162" s="7" t="s">
        <v>208</v>
      </c>
      <c r="C162" s="8">
        <v>7929</v>
      </c>
      <c r="D162" s="3">
        <v>1</v>
      </c>
      <c r="E162" s="3">
        <v>7928</v>
      </c>
      <c r="F162" s="3">
        <v>413</v>
      </c>
      <c r="G162" s="3">
        <v>0</v>
      </c>
      <c r="H162" s="3">
        <v>413</v>
      </c>
      <c r="I162" s="9">
        <f>(C162/SUM(C162,F162))*SUM(D162,G162)</f>
        <v>0.95049148885159429</v>
      </c>
      <c r="J162" s="9">
        <f>(C162/SUM(C162,F162))*SUM(E162,H162)</f>
        <v>7928.0495085111479</v>
      </c>
      <c r="K162" s="9">
        <f>(F162/SUM(C162,F162))*SUM(D162,G162)</f>
        <v>4.9508511148405661E-2</v>
      </c>
      <c r="L162" s="9">
        <f>(F162/SUM(C162,F162))*SUM(E162,H162)</f>
        <v>412.95049148885164</v>
      </c>
      <c r="M162" s="9">
        <f>G162-K162</f>
        <v>-4.9508511148405661E-2</v>
      </c>
      <c r="N162" s="10">
        <f>100*(M162/K162)</f>
        <v>-100</v>
      </c>
      <c r="O162" s="4" t="str">
        <f>IF(AND(I162&gt;=5,J162&gt;=5,K162&gt;=5,L162&gt;=5),"eligible for chi-square test","not eligible for chi-square test")</f>
        <v>not eligible for chi-square test</v>
      </c>
      <c r="S162" s="6" t="str">
        <f>IF(O162="not eligible for chi-square test","not eligible for chi-square testing",IF(Q162&gt;=0.01,"test results not statistically significant",IF(M162&lt;=0,"test results statistically significant, minority NOT overrepresented in arrests",IF(M162&gt;0,"test results statistically significant, minority overrepresented in arrests"))))</f>
        <v>not eligible for chi-square testing</v>
      </c>
    </row>
    <row r="163" spans="1:19" x14ac:dyDescent="0.2">
      <c r="A163" s="6" t="s">
        <v>215</v>
      </c>
      <c r="B163" s="7" t="s">
        <v>216</v>
      </c>
      <c r="C163" s="8">
        <v>2107</v>
      </c>
      <c r="D163" s="3">
        <v>24</v>
      </c>
      <c r="E163" s="3">
        <v>2083</v>
      </c>
      <c r="F163" s="3">
        <v>8</v>
      </c>
      <c r="G163" s="3">
        <v>0</v>
      </c>
      <c r="H163" s="3">
        <v>8</v>
      </c>
      <c r="I163" s="9">
        <f>(C163/SUM(C163,F163))*SUM(D163,G163)</f>
        <v>23.909219858156028</v>
      </c>
      <c r="J163" s="9">
        <f>(C163/SUM(C163,F163))*SUM(E163,H163)</f>
        <v>2083.0907801418439</v>
      </c>
      <c r="K163" s="9">
        <f>(F163/SUM(C163,F163))*SUM(D163,G163)</f>
        <v>9.0780141843971623E-2</v>
      </c>
      <c r="L163" s="9">
        <f>(F163/SUM(C163,F163))*SUM(E163,H163)</f>
        <v>7.9092198581560282</v>
      </c>
      <c r="M163" s="9">
        <f>G163-K163</f>
        <v>-9.0780141843971623E-2</v>
      </c>
      <c r="N163" s="10">
        <f>100*(M163/K163)</f>
        <v>-100</v>
      </c>
      <c r="O163" s="4" t="str">
        <f>IF(AND(I163&gt;=5,J163&gt;=5,K163&gt;=5,L163&gt;=5),"eligible for chi-square test","not eligible for chi-square test")</f>
        <v>not eligible for chi-square test</v>
      </c>
      <c r="S163" s="6" t="str">
        <f>IF(O163="not eligible for chi-square test","not eligible for chi-square testing",IF(Q163&gt;=0.01,"test results not statistically significant",IF(M163&lt;=0,"test results statistically significant, minority NOT overrepresented in arrests",IF(M163&gt;0,"test results statistically significant, minority overrepresented in arrests"))))</f>
        <v>not eligible for chi-square testing</v>
      </c>
    </row>
    <row r="164" spans="1:19" x14ac:dyDescent="0.2">
      <c r="A164" s="6" t="s">
        <v>217</v>
      </c>
      <c r="B164" s="7" t="s">
        <v>218</v>
      </c>
      <c r="C164" s="8">
        <v>80</v>
      </c>
      <c r="D164" s="3">
        <v>2</v>
      </c>
      <c r="E164" s="3">
        <v>78</v>
      </c>
      <c r="F164" s="3">
        <v>0</v>
      </c>
      <c r="G164" s="3">
        <v>0</v>
      </c>
      <c r="H164" s="3">
        <v>0</v>
      </c>
      <c r="I164" s="9">
        <f>(C164/SUM(C164,F164))*SUM(D164,G164)</f>
        <v>2</v>
      </c>
      <c r="J164" s="9">
        <f>(C164/SUM(C164,F164))*SUM(E164,H164)</f>
        <v>78</v>
      </c>
      <c r="K164" s="9">
        <f>(F164/SUM(C164,F164))*SUM(D164,G164)</f>
        <v>0</v>
      </c>
      <c r="L164" s="9">
        <f>(F164/SUM(C164,F164))*SUM(E164,H164)</f>
        <v>0</v>
      </c>
      <c r="M164" s="9">
        <f>G164-K164</f>
        <v>0</v>
      </c>
      <c r="N164" s="10" t="e">
        <f>100*(M164/K164)</f>
        <v>#DIV/0!</v>
      </c>
      <c r="O164" s="4" t="str">
        <f>IF(AND(I164&gt;=5,J164&gt;=5,K164&gt;=5,L164&gt;=5),"eligible for chi-square test","not eligible for chi-square test")</f>
        <v>not eligible for chi-square test</v>
      </c>
      <c r="S164" s="6" t="str">
        <f>IF(O164="not eligible for chi-square test","not eligible for chi-square testing",IF(Q164&gt;=0.01,"test results not statistically significant",IF(M164&lt;=0,"test results statistically significant, minority NOT overrepresented in arrests",IF(M164&gt;0,"test results statistically significant, minority overrepresented in arrests"))))</f>
        <v>not eligible for chi-square testing</v>
      </c>
    </row>
    <row r="165" spans="1:19" x14ac:dyDescent="0.2">
      <c r="A165" s="6" t="s">
        <v>219</v>
      </c>
      <c r="B165" s="7" t="s">
        <v>220</v>
      </c>
      <c r="C165" s="8">
        <v>190</v>
      </c>
      <c r="D165" s="3">
        <v>1</v>
      </c>
      <c r="E165" s="3">
        <v>189</v>
      </c>
      <c r="F165" s="3">
        <v>0</v>
      </c>
      <c r="G165" s="3">
        <v>0</v>
      </c>
      <c r="H165" s="3">
        <v>0</v>
      </c>
      <c r="I165" s="9">
        <f>(C165/SUM(C165,F165))*SUM(D165,G165)</f>
        <v>1</v>
      </c>
      <c r="J165" s="9">
        <f>(C165/SUM(C165,F165))*SUM(E165,H165)</f>
        <v>189</v>
      </c>
      <c r="K165" s="9">
        <f>(F165/SUM(C165,F165))*SUM(D165,G165)</f>
        <v>0</v>
      </c>
      <c r="L165" s="9">
        <f>(F165/SUM(C165,F165))*SUM(E165,H165)</f>
        <v>0</v>
      </c>
      <c r="M165" s="9">
        <f>G165-K165</f>
        <v>0</v>
      </c>
      <c r="N165" s="10" t="e">
        <f>100*(M165/K165)</f>
        <v>#DIV/0!</v>
      </c>
      <c r="O165" s="4" t="str">
        <f>IF(AND(I165&gt;=5,J165&gt;=5,K165&gt;=5,L165&gt;=5),"eligible for chi-square test","not eligible for chi-square test")</f>
        <v>not eligible for chi-square test</v>
      </c>
      <c r="S165" s="6" t="str">
        <f>IF(O165="not eligible for chi-square test","not eligible for chi-square testing",IF(Q165&gt;=0.01,"test results not statistically significant",IF(M165&lt;=0,"test results statistically significant, minority NOT overrepresented in arrests",IF(M165&gt;0,"test results statistically significant, minority overrepresented in arrests"))))</f>
        <v>not eligible for chi-square testing</v>
      </c>
    </row>
    <row r="166" spans="1:19" x14ac:dyDescent="0.2">
      <c r="A166" s="6" t="s">
        <v>281</v>
      </c>
      <c r="B166" s="7" t="s">
        <v>282</v>
      </c>
      <c r="C166" s="8">
        <v>460</v>
      </c>
      <c r="D166" s="3">
        <v>12</v>
      </c>
      <c r="E166" s="3">
        <v>448</v>
      </c>
      <c r="F166" s="3">
        <v>2</v>
      </c>
      <c r="G166" s="3">
        <v>0</v>
      </c>
      <c r="H166" s="3">
        <v>2</v>
      </c>
      <c r="I166" s="9">
        <f>(C166/SUM(C166,F166))*SUM(D166,G166)</f>
        <v>11.948051948051948</v>
      </c>
      <c r="J166" s="9">
        <f>(C166/SUM(C166,F166))*SUM(E166,H166)</f>
        <v>448.05194805194805</v>
      </c>
      <c r="K166" s="9">
        <f>(F166/SUM(C166,F166))*SUM(D166,G166)</f>
        <v>5.1948051948051951E-2</v>
      </c>
      <c r="L166" s="9">
        <f>(F166/SUM(C166,F166))*SUM(E166,H166)</f>
        <v>1.948051948051948</v>
      </c>
      <c r="M166" s="9">
        <f>G166-K166</f>
        <v>-5.1948051948051951E-2</v>
      </c>
      <c r="N166" s="10">
        <f>100*(M166/K166)</f>
        <v>-100</v>
      </c>
      <c r="O166" s="4" t="str">
        <f>IF(AND(I166&gt;=5,J166&gt;=5,K166&gt;=5,L166&gt;=5),"eligible for chi-square test","not eligible for chi-square test")</f>
        <v>not eligible for chi-square test</v>
      </c>
      <c r="S166" s="6" t="str">
        <f>IF(O166="not eligible for chi-square test","not eligible for chi-square testing",IF(Q166&gt;=0.01,"test results not statistically significant",IF(M166&lt;=0,"test results statistically significant, minority NOT overrepresented in arrests",IF(M166&gt;0,"test results statistically significant, minority overrepresented in arrests"))))</f>
        <v>not eligible for chi-square testing</v>
      </c>
    </row>
    <row r="167" spans="1:19" x14ac:dyDescent="0.2">
      <c r="A167" s="6" t="s">
        <v>497</v>
      </c>
      <c r="B167" s="7" t="s">
        <v>498</v>
      </c>
      <c r="C167" s="8">
        <v>2159</v>
      </c>
      <c r="D167" s="3">
        <v>47</v>
      </c>
      <c r="E167" s="3">
        <v>2112</v>
      </c>
      <c r="F167" s="3">
        <v>14</v>
      </c>
      <c r="G167" s="3">
        <v>0</v>
      </c>
      <c r="H167" s="3">
        <v>14</v>
      </c>
      <c r="I167" s="9">
        <f>(C167/SUM(C167,F167))*SUM(D167,G167)</f>
        <v>46.697192820984817</v>
      </c>
      <c r="J167" s="9">
        <f>(C167/SUM(C167,F167))*SUM(E167,H167)</f>
        <v>2112.3028071790154</v>
      </c>
      <c r="K167" s="9">
        <f>(F167/SUM(C167,F167))*SUM(D167,G167)</f>
        <v>0.30280717901518639</v>
      </c>
      <c r="L167" s="9">
        <f>(F167/SUM(C167,F167))*SUM(E167,H167)</f>
        <v>13.697192820984814</v>
      </c>
      <c r="M167" s="9">
        <f>G167-K167</f>
        <v>-0.30280717901518639</v>
      </c>
      <c r="N167" s="10">
        <f>100*(M167/K167)</f>
        <v>-100</v>
      </c>
      <c r="O167" s="4" t="str">
        <f>IF(AND(I167&gt;=5,J167&gt;=5,K167&gt;=5,L167&gt;=5),"eligible for chi-square test","not eligible for chi-square test")</f>
        <v>not eligible for chi-square test</v>
      </c>
      <c r="S167" s="6" t="str">
        <f>IF(O167="not eligible for chi-square test","not eligible for chi-square testing",IF(Q167&gt;=0.01,"test results not statistically significant",IF(M167&lt;=0,"test results statistically significant, minority NOT overrepresented in arrests",IF(M167&gt;0,"test results statistically significant, minority overrepresented in arrests"))))</f>
        <v>not eligible for chi-square testing</v>
      </c>
    </row>
    <row r="168" spans="1:19" x14ac:dyDescent="0.2">
      <c r="A168" s="6" t="s">
        <v>225</v>
      </c>
      <c r="B168" s="7" t="s">
        <v>226</v>
      </c>
      <c r="C168" s="8">
        <v>1536</v>
      </c>
      <c r="D168" s="3">
        <v>10</v>
      </c>
      <c r="E168" s="3">
        <v>1526</v>
      </c>
      <c r="F168" s="3">
        <v>0</v>
      </c>
      <c r="G168" s="3">
        <v>0</v>
      </c>
      <c r="H168" s="3">
        <v>0</v>
      </c>
      <c r="I168" s="9">
        <f>(C168/SUM(C168,F168))*SUM(D168,G168)</f>
        <v>10</v>
      </c>
      <c r="J168" s="9">
        <f>(C168/SUM(C168,F168))*SUM(E168,H168)</f>
        <v>1526</v>
      </c>
      <c r="K168" s="9">
        <f>(F168/SUM(C168,F168))*SUM(D168,G168)</f>
        <v>0</v>
      </c>
      <c r="L168" s="9">
        <f>(F168/SUM(C168,F168))*SUM(E168,H168)</f>
        <v>0</v>
      </c>
      <c r="M168" s="9">
        <f>G168-K168</f>
        <v>0</v>
      </c>
      <c r="N168" s="10" t="e">
        <f>100*(M168/K168)</f>
        <v>#DIV/0!</v>
      </c>
      <c r="O168" s="4" t="str">
        <f>IF(AND(I168&gt;=5,J168&gt;=5,K168&gt;=5,L168&gt;=5),"eligible for chi-square test","not eligible for chi-square test")</f>
        <v>not eligible for chi-square test</v>
      </c>
      <c r="S168" s="6" t="str">
        <f>IF(O168="not eligible for chi-square test","not eligible for chi-square testing",IF(Q168&gt;=0.01,"test results not statistically significant",IF(M168&lt;=0,"test results statistically significant, minority NOT overrepresented in arrests",IF(M168&gt;0,"test results statistically significant, minority overrepresented in arrests"))))</f>
        <v>not eligible for chi-square testing</v>
      </c>
    </row>
    <row r="169" spans="1:19" x14ac:dyDescent="0.2">
      <c r="A169" s="6" t="s">
        <v>311</v>
      </c>
      <c r="B169" s="7" t="s">
        <v>312</v>
      </c>
      <c r="C169" s="8">
        <v>1621</v>
      </c>
      <c r="D169" s="3">
        <v>3</v>
      </c>
      <c r="E169" s="3">
        <v>1618</v>
      </c>
      <c r="F169" s="3">
        <v>29</v>
      </c>
      <c r="G169" s="3">
        <v>0</v>
      </c>
      <c r="H169" s="3">
        <v>29</v>
      </c>
      <c r="I169" s="9">
        <f>(C169/SUM(C169,F169))*SUM(D169,G169)</f>
        <v>2.9472727272727273</v>
      </c>
      <c r="J169" s="9">
        <f>(C169/SUM(C169,F169))*SUM(E169,H169)</f>
        <v>1618.0527272727272</v>
      </c>
      <c r="K169" s="9">
        <f>(F169/SUM(C169,F169))*SUM(D169,G169)</f>
        <v>5.272727272727272E-2</v>
      </c>
      <c r="L169" s="9">
        <f>(F169/SUM(C169,F169))*SUM(E169,H169)</f>
        <v>28.947272727272725</v>
      </c>
      <c r="M169" s="9">
        <f>G169-K169</f>
        <v>-5.272727272727272E-2</v>
      </c>
      <c r="N169" s="10">
        <f>100*(M169/K169)</f>
        <v>-100</v>
      </c>
      <c r="O169" s="4" t="str">
        <f>IF(AND(I169&gt;=5,J169&gt;=5,K169&gt;=5,L169&gt;=5),"eligible for chi-square test","not eligible for chi-square test")</f>
        <v>not eligible for chi-square test</v>
      </c>
      <c r="S169" s="6" t="str">
        <f>IF(O169="not eligible for chi-square test","not eligible for chi-square testing",IF(Q169&gt;=0.01,"test results not statistically significant",IF(M169&lt;=0,"test results statistically significant, minority NOT overrepresented in arrests",IF(M169&gt;0,"test results statistically significant, minority overrepresented in arrests"))))</f>
        <v>not eligible for chi-square testing</v>
      </c>
    </row>
    <row r="170" spans="1:19" x14ac:dyDescent="0.2">
      <c r="A170" s="6" t="s">
        <v>309</v>
      </c>
      <c r="B170" s="7" t="s">
        <v>310</v>
      </c>
      <c r="C170" s="8">
        <v>825</v>
      </c>
      <c r="D170" s="3">
        <v>4</v>
      </c>
      <c r="E170" s="3">
        <v>821</v>
      </c>
      <c r="F170" s="3">
        <v>16</v>
      </c>
      <c r="G170" s="3">
        <v>0</v>
      </c>
      <c r="H170" s="3">
        <v>16</v>
      </c>
      <c r="I170" s="9">
        <f>(C170/SUM(C170,F170))*SUM(D170,G170)</f>
        <v>3.9239001189060643</v>
      </c>
      <c r="J170" s="9">
        <f>(C170/SUM(C170,F170))*SUM(E170,H170)</f>
        <v>821.07609988109391</v>
      </c>
      <c r="K170" s="9">
        <f>(F170/SUM(C170,F170))*SUM(D170,G170)</f>
        <v>7.6099881093935784E-2</v>
      </c>
      <c r="L170" s="9">
        <f>(F170/SUM(C170,F170))*SUM(E170,H170)</f>
        <v>15.923900118906063</v>
      </c>
      <c r="M170" s="9">
        <f>G170-K170</f>
        <v>-7.6099881093935784E-2</v>
      </c>
      <c r="N170" s="10">
        <f>100*(M170/K170)</f>
        <v>-100</v>
      </c>
      <c r="O170" s="4" t="str">
        <f>IF(AND(I170&gt;=5,J170&gt;=5,K170&gt;=5,L170&gt;=5),"eligible for chi-square test","not eligible for chi-square test")</f>
        <v>not eligible for chi-square test</v>
      </c>
      <c r="S170" s="6" t="str">
        <f>IF(O170="not eligible for chi-square test","not eligible for chi-square testing",IF(Q170&gt;=0.01,"test results not statistically significant",IF(M170&lt;=0,"test results statistically significant, minority NOT overrepresented in arrests",IF(M170&gt;0,"test results statistically significant, minority overrepresented in arrests"))))</f>
        <v>not eligible for chi-square testing</v>
      </c>
    </row>
    <row r="171" spans="1:19" x14ac:dyDescent="0.2">
      <c r="A171" s="6" t="s">
        <v>383</v>
      </c>
      <c r="B171" s="7" t="s">
        <v>384</v>
      </c>
      <c r="C171" s="8">
        <v>188</v>
      </c>
      <c r="D171" s="3">
        <v>2</v>
      </c>
      <c r="E171" s="3">
        <v>186</v>
      </c>
      <c r="F171" s="3">
        <v>0</v>
      </c>
      <c r="G171" s="3">
        <v>0</v>
      </c>
      <c r="H171" s="3">
        <v>0</v>
      </c>
      <c r="I171" s="9">
        <f>(C171/SUM(C171,F171))*SUM(D171,G171)</f>
        <v>2</v>
      </c>
      <c r="J171" s="9">
        <f>(C171/SUM(C171,F171))*SUM(E171,H171)</f>
        <v>186</v>
      </c>
      <c r="K171" s="9">
        <f>(F171/SUM(C171,F171))*SUM(D171,G171)</f>
        <v>0</v>
      </c>
      <c r="L171" s="9">
        <f>(F171/SUM(C171,F171))*SUM(E171,H171)</f>
        <v>0</v>
      </c>
      <c r="M171" s="9">
        <f>G171-K171</f>
        <v>0</v>
      </c>
      <c r="N171" s="10" t="e">
        <f>100*(M171/K171)</f>
        <v>#DIV/0!</v>
      </c>
      <c r="O171" s="4" t="str">
        <f>IF(AND(I171&gt;=5,J171&gt;=5,K171&gt;=5,L171&gt;=5),"eligible for chi-square test","not eligible for chi-square test")</f>
        <v>not eligible for chi-square test</v>
      </c>
      <c r="S171" s="6" t="str">
        <f>IF(O171="not eligible for chi-square test","not eligible for chi-square testing",IF(Q171&gt;=0.01,"test results not statistically significant",IF(M171&lt;=0,"test results statistically significant, minority NOT overrepresented in arrests",IF(M171&gt;0,"test results statistically significant, minority overrepresented in arrests"))))</f>
        <v>not eligible for chi-square testing</v>
      </c>
    </row>
    <row r="172" spans="1:19" x14ac:dyDescent="0.2">
      <c r="A172" s="6" t="s">
        <v>503</v>
      </c>
      <c r="B172" s="7" t="s">
        <v>504</v>
      </c>
      <c r="C172" s="8">
        <v>1060</v>
      </c>
      <c r="D172" s="3">
        <v>11</v>
      </c>
      <c r="E172" s="3">
        <v>1049</v>
      </c>
      <c r="F172" s="3">
        <v>2</v>
      </c>
      <c r="G172" s="3">
        <v>0</v>
      </c>
      <c r="H172" s="3">
        <v>2</v>
      </c>
      <c r="I172" s="9">
        <f>(C172/SUM(C172,F172))*SUM(D172,G172)</f>
        <v>10.979284369114877</v>
      </c>
      <c r="J172" s="9">
        <f>(C172/SUM(C172,F172))*SUM(E172,H172)</f>
        <v>1049.0207156308852</v>
      </c>
      <c r="K172" s="9">
        <f>(F172/SUM(C172,F172))*SUM(D172,G172)</f>
        <v>2.0715630885122408E-2</v>
      </c>
      <c r="L172" s="9">
        <f>(F172/SUM(C172,F172))*SUM(E172,H172)</f>
        <v>1.9792843691148776</v>
      </c>
      <c r="M172" s="9">
        <f>G172-K172</f>
        <v>-2.0715630885122408E-2</v>
      </c>
      <c r="N172" s="10">
        <f>100*(M172/K172)</f>
        <v>-100</v>
      </c>
      <c r="O172" s="4" t="str">
        <f>IF(AND(I172&gt;=5,J172&gt;=5,K172&gt;=5,L172&gt;=5),"eligible for chi-square test","not eligible for chi-square test")</f>
        <v>not eligible for chi-square test</v>
      </c>
      <c r="S172" s="6" t="str">
        <f>IF(O172="not eligible for chi-square test","not eligible for chi-square testing",IF(Q172&gt;=0.01,"test results not statistically significant",IF(M172&lt;=0,"test results statistically significant, minority NOT overrepresented in arrests",IF(M172&gt;0,"test results statistically significant, minority overrepresented in arrests"))))</f>
        <v>not eligible for chi-square testing</v>
      </c>
    </row>
    <row r="173" spans="1:19" x14ac:dyDescent="0.2">
      <c r="A173" s="6" t="s">
        <v>227</v>
      </c>
      <c r="B173" s="7" t="s">
        <v>228</v>
      </c>
      <c r="C173" s="8">
        <v>738</v>
      </c>
      <c r="D173" s="3">
        <v>13</v>
      </c>
      <c r="E173" s="3">
        <v>725</v>
      </c>
      <c r="F173" s="3">
        <v>0</v>
      </c>
      <c r="G173" s="3">
        <v>0</v>
      </c>
      <c r="H173" s="3">
        <v>0</v>
      </c>
      <c r="I173" s="9">
        <f>(C173/SUM(C173,F173))*SUM(D173,G173)</f>
        <v>13</v>
      </c>
      <c r="J173" s="9">
        <f>(C173/SUM(C173,F173))*SUM(E173,H173)</f>
        <v>725</v>
      </c>
      <c r="K173" s="9">
        <f>(F173/SUM(C173,F173))*SUM(D173,G173)</f>
        <v>0</v>
      </c>
      <c r="L173" s="9">
        <f>(F173/SUM(C173,F173))*SUM(E173,H173)</f>
        <v>0</v>
      </c>
      <c r="M173" s="9">
        <f>G173-K173</f>
        <v>0</v>
      </c>
      <c r="N173" s="10" t="e">
        <f>100*(M173/K173)</f>
        <v>#DIV/0!</v>
      </c>
      <c r="O173" s="4" t="str">
        <f>IF(AND(I173&gt;=5,J173&gt;=5,K173&gt;=5,L173&gt;=5),"eligible for chi-square test","not eligible for chi-square test")</f>
        <v>not eligible for chi-square test</v>
      </c>
      <c r="S173" s="6" t="str">
        <f>IF(O173="not eligible for chi-square test","not eligible for chi-square testing",IF(Q173&gt;=0.01,"test results not statistically significant",IF(M173&lt;=0,"test results statistically significant, minority NOT overrepresented in arrests",IF(M173&gt;0,"test results statistically significant, minority overrepresented in arrests"))))</f>
        <v>not eligible for chi-square testing</v>
      </c>
    </row>
    <row r="174" spans="1:19" x14ac:dyDescent="0.2">
      <c r="A174" s="6" t="s">
        <v>229</v>
      </c>
      <c r="B174" s="7" t="s">
        <v>230</v>
      </c>
      <c r="C174" s="8">
        <v>1565</v>
      </c>
      <c r="D174" s="3">
        <v>0</v>
      </c>
      <c r="E174" s="3">
        <v>1565</v>
      </c>
      <c r="F174" s="3">
        <v>11</v>
      </c>
      <c r="G174" s="3">
        <v>0</v>
      </c>
      <c r="H174" s="3">
        <v>11</v>
      </c>
      <c r="I174" s="9">
        <f>(C174/SUM(C174,F174))*SUM(D174,G174)</f>
        <v>0</v>
      </c>
      <c r="J174" s="9">
        <f>(C174/SUM(C174,F174))*SUM(E174,H174)</f>
        <v>1565</v>
      </c>
      <c r="K174" s="9">
        <f>(F174/SUM(C174,F174))*SUM(D174,G174)</f>
        <v>0</v>
      </c>
      <c r="L174" s="9">
        <f>(F174/SUM(C174,F174))*SUM(E174,H174)</f>
        <v>11</v>
      </c>
      <c r="M174" s="9">
        <f>G174-K174</f>
        <v>0</v>
      </c>
      <c r="N174" s="10" t="e">
        <f>100*(M174/K174)</f>
        <v>#DIV/0!</v>
      </c>
      <c r="O174" s="4" t="str">
        <f>IF(AND(I174&gt;=5,J174&gt;=5,K174&gt;=5,L174&gt;=5),"eligible for chi-square test","not eligible for chi-square test")</f>
        <v>not eligible for chi-square test</v>
      </c>
      <c r="S174" s="6" t="str">
        <f>IF(O174="not eligible for chi-square test","not eligible for chi-square testing",IF(Q174&gt;=0.01,"test results not statistically significant",IF(M174&lt;=0,"test results statistically significant, minority NOT overrepresented in arrests",IF(M174&gt;0,"test results statistically significant, minority overrepresented in arrests"))))</f>
        <v>not eligible for chi-square testing</v>
      </c>
    </row>
    <row r="175" spans="1:19" x14ac:dyDescent="0.2">
      <c r="A175" s="6" t="s">
        <v>589</v>
      </c>
      <c r="B175" s="7" t="s">
        <v>590</v>
      </c>
      <c r="C175" s="8">
        <v>2297</v>
      </c>
      <c r="D175" s="3">
        <v>1</v>
      </c>
      <c r="E175" s="3">
        <v>2296</v>
      </c>
      <c r="F175" s="3">
        <v>11</v>
      </c>
      <c r="G175" s="3">
        <v>0</v>
      </c>
      <c r="H175" s="3">
        <v>11</v>
      </c>
      <c r="I175" s="9">
        <f>(C175/SUM(C175,F175))*SUM(D175,G175)</f>
        <v>0.99523396880415949</v>
      </c>
      <c r="J175" s="9">
        <f>(C175/SUM(C175,F175))*SUM(E175,H175)</f>
        <v>2296.0047660311961</v>
      </c>
      <c r="K175" s="9">
        <f>(F175/SUM(C175,F175))*SUM(D175,G175)</f>
        <v>4.7660311958405543E-3</v>
      </c>
      <c r="L175" s="9">
        <f>(F175/SUM(C175,F175))*SUM(E175,H175)</f>
        <v>10.995233968804159</v>
      </c>
      <c r="M175" s="9">
        <f>G175-K175</f>
        <v>-4.7660311958405543E-3</v>
      </c>
      <c r="N175" s="10">
        <f>100*(M175/K175)</f>
        <v>-100</v>
      </c>
      <c r="O175" s="4" t="str">
        <f>IF(AND(I175&gt;=5,J175&gt;=5,K175&gt;=5,L175&gt;=5),"eligible for chi-square test","not eligible for chi-square test")</f>
        <v>not eligible for chi-square test</v>
      </c>
      <c r="S175" s="6" t="str">
        <f>IF(O175="not eligible for chi-square test","not eligible for chi-square testing",IF(Q175&gt;=0.01,"test results not statistically significant",IF(M175&lt;=0,"test results statistically significant, minority NOT overrepresented in arrests",IF(M175&gt;0,"test results statistically significant, minority overrepresented in arrests"))))</f>
        <v>not eligible for chi-square testing</v>
      </c>
    </row>
    <row r="176" spans="1:19" x14ac:dyDescent="0.2">
      <c r="A176" s="6" t="s">
        <v>211</v>
      </c>
      <c r="B176" s="7" t="s">
        <v>212</v>
      </c>
      <c r="C176" s="8">
        <v>77</v>
      </c>
      <c r="D176" s="3">
        <v>0</v>
      </c>
      <c r="E176" s="3">
        <v>77</v>
      </c>
      <c r="F176" s="3">
        <v>0</v>
      </c>
      <c r="G176" s="3">
        <v>0</v>
      </c>
      <c r="H176" s="3">
        <v>0</v>
      </c>
      <c r="I176" s="9">
        <f>(C176/SUM(C176,F176))*SUM(D176,G176)</f>
        <v>0</v>
      </c>
      <c r="J176" s="9">
        <f>(C176/SUM(C176,F176))*SUM(E176,H176)</f>
        <v>77</v>
      </c>
      <c r="K176" s="9">
        <f>(F176/SUM(C176,F176))*SUM(D176,G176)</f>
        <v>0</v>
      </c>
      <c r="L176" s="9">
        <f>(F176/SUM(C176,F176))*SUM(E176,H176)</f>
        <v>0</v>
      </c>
      <c r="M176" s="9">
        <f>G176-K176</f>
        <v>0</v>
      </c>
      <c r="N176" s="10" t="e">
        <f>100*(M176/K176)</f>
        <v>#DIV/0!</v>
      </c>
      <c r="O176" s="4" t="str">
        <f>IF(AND(I176&gt;=5,J176&gt;=5,K176&gt;=5,L176&gt;=5),"eligible for chi-square test","not eligible for chi-square test")</f>
        <v>not eligible for chi-square test</v>
      </c>
      <c r="S176" s="6" t="str">
        <f>IF(O176="not eligible for chi-square test","not eligible for chi-square testing",IF(Q176&gt;=0.01,"test results not statistically significant",IF(M176&lt;=0,"test results statistically significant, minority NOT overrepresented in arrests",IF(M176&gt;0,"test results statistically significant, minority overrepresented in arrests"))))</f>
        <v>not eligible for chi-square testing</v>
      </c>
    </row>
    <row r="177" spans="1:19" x14ac:dyDescent="0.2">
      <c r="A177" s="6" t="s">
        <v>241</v>
      </c>
      <c r="B177" s="7" t="s">
        <v>242</v>
      </c>
      <c r="C177" s="8">
        <v>439</v>
      </c>
      <c r="D177" s="3">
        <v>0</v>
      </c>
      <c r="E177" s="3">
        <v>439</v>
      </c>
      <c r="F177" s="3">
        <v>2</v>
      </c>
      <c r="G177" s="3">
        <v>0</v>
      </c>
      <c r="H177" s="3">
        <v>2</v>
      </c>
      <c r="I177" s="9">
        <f>(C177/SUM(C177,F177))*SUM(D177,G177)</f>
        <v>0</v>
      </c>
      <c r="J177" s="9">
        <f>(C177/SUM(C177,F177))*SUM(E177,H177)</f>
        <v>439</v>
      </c>
      <c r="K177" s="9">
        <f>(F177/SUM(C177,F177))*SUM(D177,G177)</f>
        <v>0</v>
      </c>
      <c r="L177" s="9">
        <f>(F177/SUM(C177,F177))*SUM(E177,H177)</f>
        <v>2</v>
      </c>
      <c r="M177" s="9">
        <f>G177-K177</f>
        <v>0</v>
      </c>
      <c r="N177" s="10" t="e">
        <f>100*(M177/K177)</f>
        <v>#DIV/0!</v>
      </c>
      <c r="O177" s="4" t="str">
        <f>IF(AND(I177&gt;=5,J177&gt;=5,K177&gt;=5,L177&gt;=5),"eligible for chi-square test","not eligible for chi-square test")</f>
        <v>not eligible for chi-square test</v>
      </c>
      <c r="S177" s="6" t="str">
        <f>IF(O177="not eligible for chi-square test","not eligible for chi-square testing",IF(Q177&gt;=0.01,"test results not statistically significant",IF(M177&lt;=0,"test results statistically significant, minority NOT overrepresented in arrests",IF(M177&gt;0,"test results statistically significant, minority overrepresented in arrests"))))</f>
        <v>not eligible for chi-square testing</v>
      </c>
    </row>
    <row r="178" spans="1:19" x14ac:dyDescent="0.2">
      <c r="A178" s="6" t="s">
        <v>139</v>
      </c>
      <c r="B178" s="7" t="s">
        <v>140</v>
      </c>
      <c r="C178" s="8">
        <v>371</v>
      </c>
      <c r="D178" s="3">
        <v>0</v>
      </c>
      <c r="E178" s="3">
        <v>371</v>
      </c>
      <c r="F178" s="3">
        <v>0</v>
      </c>
      <c r="G178" s="3">
        <v>0</v>
      </c>
      <c r="H178" s="3">
        <v>0</v>
      </c>
      <c r="I178" s="9">
        <f>(C178/SUM(C178,F178))*SUM(D178,G178)</f>
        <v>0</v>
      </c>
      <c r="J178" s="9">
        <f>(C178/SUM(C178,F178))*SUM(E178,H178)</f>
        <v>371</v>
      </c>
      <c r="K178" s="9">
        <f>(F178/SUM(C178,F178))*SUM(D178,G178)</f>
        <v>0</v>
      </c>
      <c r="L178" s="9">
        <f>(F178/SUM(C178,F178))*SUM(E178,H178)</f>
        <v>0</v>
      </c>
      <c r="M178" s="9">
        <f>G178-K178</f>
        <v>0</v>
      </c>
      <c r="N178" s="10" t="e">
        <f>100*(M178/K178)</f>
        <v>#DIV/0!</v>
      </c>
      <c r="O178" s="4" t="str">
        <f>IF(AND(I178&gt;=5,J178&gt;=5,K178&gt;=5,L178&gt;=5),"eligible for chi-square test","not eligible for chi-square test")</f>
        <v>not eligible for chi-square test</v>
      </c>
      <c r="S178" s="6" t="str">
        <f>IF(O178="not eligible for chi-square test","not eligible for chi-square testing",IF(Q178&gt;=0.01,"test results not statistically significant",IF(M178&lt;=0,"test results statistically significant, minority NOT overrepresented in arrests",IF(M178&gt;0,"test results statistically significant, minority overrepresented in arrests"))))</f>
        <v>not eligible for chi-square testing</v>
      </c>
    </row>
    <row r="179" spans="1:19" x14ac:dyDescent="0.2">
      <c r="A179" s="6" t="s">
        <v>243</v>
      </c>
      <c r="B179" s="7" t="s">
        <v>244</v>
      </c>
      <c r="C179" s="8">
        <v>3235</v>
      </c>
      <c r="D179" s="3">
        <v>22</v>
      </c>
      <c r="E179" s="3">
        <v>3213</v>
      </c>
      <c r="F179" s="3">
        <v>20</v>
      </c>
      <c r="G179" s="3">
        <v>0</v>
      </c>
      <c r="H179" s="3">
        <v>20</v>
      </c>
      <c r="I179" s="9">
        <f>(C179/SUM(C179,F179))*SUM(D179,G179)</f>
        <v>21.864823348694316</v>
      </c>
      <c r="J179" s="9">
        <f>(C179/SUM(C179,F179))*SUM(E179,H179)</f>
        <v>3213.1351766513058</v>
      </c>
      <c r="K179" s="9">
        <f>(F179/SUM(C179,F179))*SUM(D179,G179)</f>
        <v>0.13517665130568357</v>
      </c>
      <c r="L179" s="9">
        <f>(F179/SUM(C179,F179))*SUM(E179,H179)</f>
        <v>19.864823348694316</v>
      </c>
      <c r="M179" s="9">
        <f>G179-K179</f>
        <v>-0.13517665130568357</v>
      </c>
      <c r="N179" s="10">
        <f>100*(M179/K179)</f>
        <v>-100</v>
      </c>
      <c r="O179" s="4" t="str">
        <f>IF(AND(I179&gt;=5,J179&gt;=5,K179&gt;=5,L179&gt;=5),"eligible for chi-square test","not eligible for chi-square test")</f>
        <v>not eligible for chi-square test</v>
      </c>
      <c r="S179" s="6" t="str">
        <f>IF(O179="not eligible for chi-square test","not eligible for chi-square testing",IF(Q179&gt;=0.01,"test results not statistically significant",IF(M179&lt;=0,"test results statistically significant, minority NOT overrepresented in arrests",IF(M179&gt;0,"test results statistically significant, minority overrepresented in arrests"))))</f>
        <v>not eligible for chi-square testing</v>
      </c>
    </row>
    <row r="180" spans="1:19" x14ac:dyDescent="0.2">
      <c r="A180" s="6" t="s">
        <v>373</v>
      </c>
      <c r="B180" s="7" t="s">
        <v>374</v>
      </c>
      <c r="C180" s="8">
        <v>72</v>
      </c>
      <c r="D180" s="3">
        <v>0</v>
      </c>
      <c r="E180" s="3">
        <v>72</v>
      </c>
      <c r="F180" s="3">
        <v>0</v>
      </c>
      <c r="G180" s="3">
        <v>0</v>
      </c>
      <c r="H180" s="3">
        <v>0</v>
      </c>
      <c r="I180" s="9">
        <f>(C180/SUM(C180,F180))*SUM(D180,G180)</f>
        <v>0</v>
      </c>
      <c r="J180" s="9">
        <f>(C180/SUM(C180,F180))*SUM(E180,H180)</f>
        <v>72</v>
      </c>
      <c r="K180" s="9">
        <f>(F180/SUM(C180,F180))*SUM(D180,G180)</f>
        <v>0</v>
      </c>
      <c r="L180" s="9">
        <f>(F180/SUM(C180,F180))*SUM(E180,H180)</f>
        <v>0</v>
      </c>
      <c r="M180" s="9">
        <f>G180-K180</f>
        <v>0</v>
      </c>
      <c r="N180" s="10" t="e">
        <f>100*(M180/K180)</f>
        <v>#DIV/0!</v>
      </c>
      <c r="O180" s="4" t="str">
        <f>IF(AND(I180&gt;=5,J180&gt;=5,K180&gt;=5,L180&gt;=5),"eligible for chi-square test","not eligible for chi-square test")</f>
        <v>not eligible for chi-square test</v>
      </c>
      <c r="S180" s="6" t="str">
        <f>IF(O180="not eligible for chi-square test","not eligible for chi-square testing",IF(Q180&gt;=0.01,"test results not statistically significant",IF(M180&lt;=0,"test results statistically significant, minority NOT overrepresented in arrests",IF(M180&gt;0,"test results statistically significant, minority overrepresented in arrests"))))</f>
        <v>not eligible for chi-square testing</v>
      </c>
    </row>
    <row r="181" spans="1:19" x14ac:dyDescent="0.2">
      <c r="A181" s="6" t="s">
        <v>251</v>
      </c>
      <c r="B181" s="7" t="s">
        <v>252</v>
      </c>
      <c r="C181" s="8">
        <v>1139</v>
      </c>
      <c r="D181" s="3">
        <v>5</v>
      </c>
      <c r="E181" s="3">
        <v>1134</v>
      </c>
      <c r="F181" s="3">
        <v>33</v>
      </c>
      <c r="G181" s="3">
        <v>0</v>
      </c>
      <c r="H181" s="3">
        <v>33</v>
      </c>
      <c r="I181" s="9">
        <f>(C181/SUM(C181,F181))*SUM(D181,G181)</f>
        <v>4.8592150170648463</v>
      </c>
      <c r="J181" s="9">
        <f>(C181/SUM(C181,F181))*SUM(E181,H181)</f>
        <v>1134.1407849829352</v>
      </c>
      <c r="K181" s="9">
        <f>(F181/SUM(C181,F181))*SUM(D181,G181)</f>
        <v>0.14078498293515357</v>
      </c>
      <c r="L181" s="9">
        <f>(F181/SUM(C181,F181))*SUM(E181,H181)</f>
        <v>32.859215017064848</v>
      </c>
      <c r="M181" s="9">
        <f>G181-K181</f>
        <v>-0.14078498293515357</v>
      </c>
      <c r="N181" s="10">
        <f>100*(M181/K181)</f>
        <v>-100</v>
      </c>
      <c r="O181" s="4" t="str">
        <f>IF(AND(I181&gt;=5,J181&gt;=5,K181&gt;=5,L181&gt;=5),"eligible for chi-square test","not eligible for chi-square test")</f>
        <v>not eligible for chi-square test</v>
      </c>
      <c r="S181" s="6" t="str">
        <f>IF(O181="not eligible for chi-square test","not eligible for chi-square testing",IF(Q181&gt;=0.01,"test results not statistically significant",IF(M181&lt;=0,"test results statistically significant, minority NOT overrepresented in arrests",IF(M181&gt;0,"test results statistically significant, minority overrepresented in arrests"))))</f>
        <v>not eligible for chi-square testing</v>
      </c>
    </row>
    <row r="182" spans="1:19" x14ac:dyDescent="0.2">
      <c r="A182" s="6" t="s">
        <v>255</v>
      </c>
      <c r="B182" s="7" t="s">
        <v>256</v>
      </c>
      <c r="C182" s="8">
        <v>964</v>
      </c>
      <c r="D182" s="3">
        <v>11</v>
      </c>
      <c r="E182" s="3">
        <v>953</v>
      </c>
      <c r="F182" s="3">
        <v>6</v>
      </c>
      <c r="G182" s="3">
        <v>0</v>
      </c>
      <c r="H182" s="3">
        <v>6</v>
      </c>
      <c r="I182" s="9">
        <f>(C182/SUM(C182,F182))*SUM(D182,G182)</f>
        <v>10.931958762886598</v>
      </c>
      <c r="J182" s="9">
        <f>(C182/SUM(C182,F182))*SUM(E182,H182)</f>
        <v>953.06804123711345</v>
      </c>
      <c r="K182" s="9">
        <f>(F182/SUM(C182,F182))*SUM(D182,G182)</f>
        <v>6.8041237113402056E-2</v>
      </c>
      <c r="L182" s="9">
        <f>(F182/SUM(C182,F182))*SUM(E182,H182)</f>
        <v>5.9319587628865973</v>
      </c>
      <c r="M182" s="9">
        <f>G182-K182</f>
        <v>-6.8041237113402056E-2</v>
      </c>
      <c r="N182" s="10">
        <f>100*(M182/K182)</f>
        <v>-100</v>
      </c>
      <c r="O182" s="4" t="str">
        <f>IF(AND(I182&gt;=5,J182&gt;=5,K182&gt;=5,L182&gt;=5),"eligible for chi-square test","not eligible for chi-square test")</f>
        <v>not eligible for chi-square test</v>
      </c>
      <c r="S182" s="6" t="str">
        <f>IF(O182="not eligible for chi-square test","not eligible for chi-square testing",IF(Q182&gt;=0.01,"test results not statistically significant",IF(M182&lt;=0,"test results statistically significant, minority NOT overrepresented in arrests",IF(M182&gt;0,"test results statistically significant, minority overrepresented in arrests"))))</f>
        <v>not eligible for chi-square testing</v>
      </c>
    </row>
    <row r="183" spans="1:19" x14ac:dyDescent="0.2">
      <c r="A183" s="6" t="s">
        <v>379</v>
      </c>
      <c r="B183" s="7" t="s">
        <v>380</v>
      </c>
      <c r="C183" s="8">
        <v>213</v>
      </c>
      <c r="D183" s="3">
        <v>0</v>
      </c>
      <c r="E183" s="3">
        <v>213</v>
      </c>
      <c r="F183" s="3">
        <v>0</v>
      </c>
      <c r="G183" s="3">
        <v>0</v>
      </c>
      <c r="H183" s="3">
        <v>0</v>
      </c>
      <c r="I183" s="9">
        <f>(C183/SUM(C183,F183))*SUM(D183,G183)</f>
        <v>0</v>
      </c>
      <c r="J183" s="9">
        <f>(C183/SUM(C183,F183))*SUM(E183,H183)</f>
        <v>213</v>
      </c>
      <c r="K183" s="9">
        <f>(F183/SUM(C183,F183))*SUM(D183,G183)</f>
        <v>0</v>
      </c>
      <c r="L183" s="9">
        <f>(F183/SUM(C183,F183))*SUM(E183,H183)</f>
        <v>0</v>
      </c>
      <c r="M183" s="9">
        <f>G183-K183</f>
        <v>0</v>
      </c>
      <c r="N183" s="10" t="e">
        <f>100*(M183/K183)</f>
        <v>#DIV/0!</v>
      </c>
      <c r="O183" s="4" t="str">
        <f>IF(AND(I183&gt;=5,J183&gt;=5,K183&gt;=5,L183&gt;=5),"eligible for chi-square test","not eligible for chi-square test")</f>
        <v>not eligible for chi-square test</v>
      </c>
      <c r="S183" s="6" t="str">
        <f>IF(O183="not eligible for chi-square test","not eligible for chi-square testing",IF(Q183&gt;=0.01,"test results not statistically significant",IF(M183&lt;=0,"test results statistically significant, minority NOT overrepresented in arrests",IF(M183&gt;0,"test results statistically significant, minority overrepresented in arrests"))))</f>
        <v>not eligible for chi-square testing</v>
      </c>
    </row>
    <row r="184" spans="1:19" x14ac:dyDescent="0.2">
      <c r="A184" s="6" t="s">
        <v>505</v>
      </c>
      <c r="B184" s="7" t="s">
        <v>506</v>
      </c>
      <c r="C184" s="8">
        <v>2</v>
      </c>
      <c r="D184" s="3">
        <v>0</v>
      </c>
      <c r="E184" s="3">
        <v>2</v>
      </c>
      <c r="F184" s="3">
        <v>0</v>
      </c>
      <c r="G184" s="3">
        <v>0</v>
      </c>
      <c r="H184" s="3">
        <v>0</v>
      </c>
      <c r="I184" s="9">
        <f>(C184/SUM(C184,F184))*SUM(D184,G184)</f>
        <v>0</v>
      </c>
      <c r="J184" s="9">
        <f>(C184/SUM(C184,F184))*SUM(E184,H184)</f>
        <v>2</v>
      </c>
      <c r="K184" s="9">
        <f>(F184/SUM(C184,F184))*SUM(D184,G184)</f>
        <v>0</v>
      </c>
      <c r="L184" s="9">
        <f>(F184/SUM(C184,F184))*SUM(E184,H184)</f>
        <v>0</v>
      </c>
      <c r="M184" s="9">
        <f>G184-K184</f>
        <v>0</v>
      </c>
      <c r="N184" s="10" t="e">
        <f>100*(M184/K184)</f>
        <v>#DIV/0!</v>
      </c>
      <c r="O184" s="4" t="str">
        <f>IF(AND(I184&gt;=5,J184&gt;=5,K184&gt;=5,L184&gt;=5),"eligible for chi-square test","not eligible for chi-square test")</f>
        <v>not eligible for chi-square test</v>
      </c>
      <c r="S184" s="6" t="str">
        <f>IF(O184="not eligible for chi-square test","not eligible for chi-square testing",IF(Q184&gt;=0.01,"test results not statistically significant",IF(M184&lt;=0,"test results statistically significant, minority NOT overrepresented in arrests",IF(M184&gt;0,"test results statistically significant, minority overrepresented in arrests"))))</f>
        <v>not eligible for chi-square testing</v>
      </c>
    </row>
    <row r="185" spans="1:19" x14ac:dyDescent="0.2">
      <c r="A185" s="6" t="s">
        <v>577</v>
      </c>
      <c r="B185" s="7" t="s">
        <v>578</v>
      </c>
      <c r="C185" s="8">
        <v>57</v>
      </c>
      <c r="D185" s="3">
        <v>0</v>
      </c>
      <c r="E185" s="3">
        <v>57</v>
      </c>
      <c r="F185" s="3">
        <v>2</v>
      </c>
      <c r="G185" s="3">
        <v>0</v>
      </c>
      <c r="H185" s="3">
        <v>2</v>
      </c>
      <c r="I185" s="9">
        <f>(C185/SUM(C185,F185))*SUM(D185,G185)</f>
        <v>0</v>
      </c>
      <c r="J185" s="9">
        <f>(C185/SUM(C185,F185))*SUM(E185,H185)</f>
        <v>57</v>
      </c>
      <c r="K185" s="9">
        <f>(F185/SUM(C185,F185))*SUM(D185,G185)</f>
        <v>0</v>
      </c>
      <c r="L185" s="9">
        <f>(F185/SUM(C185,F185))*SUM(E185,H185)</f>
        <v>2</v>
      </c>
      <c r="M185" s="9">
        <f>G185-K185</f>
        <v>0</v>
      </c>
      <c r="N185" s="10" t="e">
        <f>100*(M185/K185)</f>
        <v>#DIV/0!</v>
      </c>
      <c r="O185" s="4" t="str">
        <f>IF(AND(I185&gt;=5,J185&gt;=5,K185&gt;=5,L185&gt;=5),"eligible for chi-square test","not eligible for chi-square test")</f>
        <v>not eligible for chi-square test</v>
      </c>
      <c r="S185" s="6" t="str">
        <f>IF(O185="not eligible for chi-square test","not eligible for chi-square testing",IF(Q185&gt;=0.01,"test results not statistically significant",IF(M185&lt;=0,"test results statistically significant, minority NOT overrepresented in arrests",IF(M185&gt;0,"test results statistically significant, minority overrepresented in arrests"))))</f>
        <v>not eligible for chi-square testing</v>
      </c>
    </row>
    <row r="186" spans="1:19" x14ac:dyDescent="0.2">
      <c r="A186" s="6" t="s">
        <v>511</v>
      </c>
      <c r="B186" s="7" t="s">
        <v>512</v>
      </c>
      <c r="C186" s="8">
        <v>1476</v>
      </c>
      <c r="D186" s="3">
        <v>4</v>
      </c>
      <c r="E186" s="3">
        <v>1472</v>
      </c>
      <c r="F186" s="3">
        <v>4</v>
      </c>
      <c r="G186" s="3">
        <v>0</v>
      </c>
      <c r="H186" s="3">
        <v>4</v>
      </c>
      <c r="I186" s="9">
        <f>(C186/SUM(C186,F186))*SUM(D186,G186)</f>
        <v>3.9891891891891893</v>
      </c>
      <c r="J186" s="9">
        <f>(C186/SUM(C186,F186))*SUM(E186,H186)</f>
        <v>1472.0108108108109</v>
      </c>
      <c r="K186" s="9">
        <f>(F186/SUM(C186,F186))*SUM(D186,G186)</f>
        <v>1.0810810810810811E-2</v>
      </c>
      <c r="L186" s="9">
        <f>(F186/SUM(C186,F186))*SUM(E186,H186)</f>
        <v>3.9891891891891893</v>
      </c>
      <c r="M186" s="9">
        <f>G186-K186</f>
        <v>-1.0810810810810811E-2</v>
      </c>
      <c r="N186" s="10">
        <f>100*(M186/K186)</f>
        <v>-100</v>
      </c>
      <c r="O186" s="4" t="str">
        <f>IF(AND(I186&gt;=5,J186&gt;=5,K186&gt;=5,L186&gt;=5),"eligible for chi-square test","not eligible for chi-square test")</f>
        <v>not eligible for chi-square test</v>
      </c>
      <c r="S186" s="6" t="str">
        <f>IF(O186="not eligible for chi-square test","not eligible for chi-square testing",IF(Q186&gt;=0.01,"test results not statistically significant",IF(M186&lt;=0,"test results statistically significant, minority NOT overrepresented in arrests",IF(M186&gt;0,"test results statistically significant, minority overrepresented in arrests"))))</f>
        <v>not eligible for chi-square testing</v>
      </c>
    </row>
    <row r="187" spans="1:19" x14ac:dyDescent="0.2">
      <c r="A187" s="6" t="s">
        <v>613</v>
      </c>
      <c r="B187" s="7" t="s">
        <v>614</v>
      </c>
      <c r="C187" s="8">
        <v>1</v>
      </c>
      <c r="D187" s="3">
        <v>1</v>
      </c>
      <c r="E187" s="3">
        <v>0</v>
      </c>
      <c r="F187" s="3">
        <v>0</v>
      </c>
      <c r="G187" s="3">
        <v>0</v>
      </c>
      <c r="H187" s="3">
        <v>0</v>
      </c>
      <c r="I187" s="9">
        <f>(C187/SUM(C187,F187))*SUM(D187,G187)</f>
        <v>1</v>
      </c>
      <c r="J187" s="9">
        <f>(C187/SUM(C187,F187))*SUM(E187,H187)</f>
        <v>0</v>
      </c>
      <c r="K187" s="9">
        <f>(F187/SUM(C187,F187))*SUM(D187,G187)</f>
        <v>0</v>
      </c>
      <c r="L187" s="9">
        <f>(F187/SUM(C187,F187))*SUM(E187,H187)</f>
        <v>0</v>
      </c>
      <c r="M187" s="9">
        <f>G187-K187</f>
        <v>0</v>
      </c>
      <c r="N187" s="10" t="e">
        <f>100*(M187/K187)</f>
        <v>#DIV/0!</v>
      </c>
      <c r="O187" s="4" t="str">
        <f>IF(AND(I187&gt;=5,J187&gt;=5,K187&gt;=5,L187&gt;=5),"eligible for chi-square test","not eligible for chi-square test")</f>
        <v>not eligible for chi-square test</v>
      </c>
      <c r="S187" s="6" t="str">
        <f>IF(O187="not eligible for chi-square test","not eligible for chi-square testing",IF(Q187&gt;=0.01,"test results not statistically significant",IF(M187&lt;=0,"test results statistically significant, minority NOT overrepresented in arrests",IF(M187&gt;0,"test results statistically significant, minority overrepresented in arrests"))))</f>
        <v>not eligible for chi-square testing</v>
      </c>
    </row>
    <row r="188" spans="1:19" x14ac:dyDescent="0.2">
      <c r="A188" s="6" t="s">
        <v>515</v>
      </c>
      <c r="B188" s="7" t="s">
        <v>516</v>
      </c>
      <c r="C188" s="8">
        <v>20</v>
      </c>
      <c r="D188" s="3">
        <v>0</v>
      </c>
      <c r="E188" s="3">
        <v>20</v>
      </c>
      <c r="F188" s="3">
        <v>0</v>
      </c>
      <c r="G188" s="3">
        <v>0</v>
      </c>
      <c r="H188" s="3">
        <v>0</v>
      </c>
      <c r="I188" s="9">
        <f>(C188/SUM(C188,F188))*SUM(D188,G188)</f>
        <v>0</v>
      </c>
      <c r="J188" s="9">
        <f>(C188/SUM(C188,F188))*SUM(E188,H188)</f>
        <v>20</v>
      </c>
      <c r="K188" s="9">
        <f>(F188/SUM(C188,F188))*SUM(D188,G188)</f>
        <v>0</v>
      </c>
      <c r="L188" s="9">
        <f>(F188/SUM(C188,F188))*SUM(E188,H188)</f>
        <v>0</v>
      </c>
      <c r="M188" s="9">
        <f>G188-K188</f>
        <v>0</v>
      </c>
      <c r="N188" s="10" t="e">
        <f>100*(M188/K188)</f>
        <v>#DIV/0!</v>
      </c>
      <c r="O188" s="4" t="str">
        <f>IF(AND(I188&gt;=5,J188&gt;=5,K188&gt;=5,L188&gt;=5),"eligible for chi-square test","not eligible for chi-square test")</f>
        <v>not eligible for chi-square test</v>
      </c>
      <c r="S188" s="6" t="str">
        <f>IF(O188="not eligible for chi-square test","not eligible for chi-square testing",IF(Q188&gt;=0.01,"test results not statistically significant",IF(M188&lt;=0,"test results statistically significant, minority NOT overrepresented in arrests",IF(M188&gt;0,"test results statistically significant, minority overrepresented in arrests"))))</f>
        <v>not eligible for chi-square testing</v>
      </c>
    </row>
    <row r="189" spans="1:19" x14ac:dyDescent="0.2">
      <c r="A189" s="6" t="s">
        <v>257</v>
      </c>
      <c r="B189" s="7" t="s">
        <v>258</v>
      </c>
      <c r="C189" s="8">
        <v>1528</v>
      </c>
      <c r="D189" s="3">
        <v>6</v>
      </c>
      <c r="E189" s="3">
        <v>1522</v>
      </c>
      <c r="F189" s="3">
        <v>9</v>
      </c>
      <c r="G189" s="3">
        <v>0</v>
      </c>
      <c r="H189" s="3">
        <v>9</v>
      </c>
      <c r="I189" s="9">
        <f>(C189/SUM(C189,F189))*SUM(D189,G189)</f>
        <v>5.9648666232921279</v>
      </c>
      <c r="J189" s="9">
        <f>(C189/SUM(C189,F189))*SUM(E189,H189)</f>
        <v>1522.035133376708</v>
      </c>
      <c r="K189" s="9">
        <f>(F189/SUM(C189,F189))*SUM(D189,G189)</f>
        <v>3.5133376707872477E-2</v>
      </c>
      <c r="L189" s="9">
        <f>(F189/SUM(C189,F189))*SUM(E189,H189)</f>
        <v>8.9648666232921261</v>
      </c>
      <c r="M189" s="9">
        <f>G189-K189</f>
        <v>-3.5133376707872477E-2</v>
      </c>
      <c r="N189" s="10">
        <f>100*(M189/K189)</f>
        <v>-100</v>
      </c>
      <c r="O189" s="4" t="str">
        <f>IF(AND(I189&gt;=5,J189&gt;=5,K189&gt;=5,L189&gt;=5),"eligible for chi-square test","not eligible for chi-square test")</f>
        <v>not eligible for chi-square test</v>
      </c>
      <c r="S189" s="6" t="str">
        <f>IF(O189="not eligible for chi-square test","not eligible for chi-square testing",IF(Q189&gt;=0.01,"test results not statistically significant",IF(M189&lt;=0,"test results statistically significant, minority NOT overrepresented in arrests",IF(M189&gt;0,"test results statistically significant, minority overrepresented in arrests"))))</f>
        <v>not eligible for chi-square testing</v>
      </c>
    </row>
    <row r="190" spans="1:19" x14ac:dyDescent="0.2">
      <c r="A190" s="6" t="s">
        <v>117</v>
      </c>
      <c r="B190" s="7" t="s">
        <v>118</v>
      </c>
      <c r="C190" s="8">
        <v>194</v>
      </c>
      <c r="D190" s="3">
        <v>0</v>
      </c>
      <c r="E190" s="3">
        <v>194</v>
      </c>
      <c r="F190" s="3">
        <v>2</v>
      </c>
      <c r="G190" s="3">
        <v>0</v>
      </c>
      <c r="H190" s="3">
        <v>2</v>
      </c>
      <c r="I190" s="9">
        <f>(C190/SUM(C190,F190))*SUM(D190,G190)</f>
        <v>0</v>
      </c>
      <c r="J190" s="9">
        <f>(C190/SUM(C190,F190))*SUM(E190,H190)</f>
        <v>194</v>
      </c>
      <c r="K190" s="9">
        <f>(F190/SUM(C190,F190))*SUM(D190,G190)</f>
        <v>0</v>
      </c>
      <c r="L190" s="9">
        <f>(F190/SUM(C190,F190))*SUM(E190,H190)</f>
        <v>1.9999999999999998</v>
      </c>
      <c r="M190" s="9">
        <f>G190-K190</f>
        <v>0</v>
      </c>
      <c r="N190" s="10" t="e">
        <f>100*(M190/K190)</f>
        <v>#DIV/0!</v>
      </c>
      <c r="O190" s="4" t="str">
        <f>IF(AND(I190&gt;=5,J190&gt;=5,K190&gt;=5,L190&gt;=5),"eligible for chi-square test","not eligible for chi-square test")</f>
        <v>not eligible for chi-square test</v>
      </c>
      <c r="S190" s="6" t="str">
        <f>IF(O190="not eligible for chi-square test","not eligible for chi-square testing",IF(Q190&gt;=0.01,"test results not statistically significant",IF(M190&lt;=0,"test results statistically significant, minority NOT overrepresented in arrests",IF(M190&gt;0,"test results statistically significant, minority overrepresented in arrests"))))</f>
        <v>not eligible for chi-square testing</v>
      </c>
    </row>
    <row r="191" spans="1:19" x14ac:dyDescent="0.2">
      <c r="A191" s="6" t="s">
        <v>517</v>
      </c>
      <c r="B191" s="7" t="s">
        <v>518</v>
      </c>
      <c r="C191" s="8">
        <v>569</v>
      </c>
      <c r="D191" s="3">
        <v>24</v>
      </c>
      <c r="E191" s="3">
        <v>545</v>
      </c>
      <c r="F191" s="3">
        <v>0</v>
      </c>
      <c r="G191" s="3">
        <v>0</v>
      </c>
      <c r="H191" s="3">
        <v>0</v>
      </c>
      <c r="I191" s="9">
        <f>(C191/SUM(C191,F191))*SUM(D191,G191)</f>
        <v>24</v>
      </c>
      <c r="J191" s="9">
        <f>(C191/SUM(C191,F191))*SUM(E191,H191)</f>
        <v>545</v>
      </c>
      <c r="K191" s="9">
        <f>(F191/SUM(C191,F191))*SUM(D191,G191)</f>
        <v>0</v>
      </c>
      <c r="L191" s="9">
        <f>(F191/SUM(C191,F191))*SUM(E191,H191)</f>
        <v>0</v>
      </c>
      <c r="M191" s="9">
        <f>G191-K191</f>
        <v>0</v>
      </c>
      <c r="N191" s="10" t="e">
        <f>100*(M191/K191)</f>
        <v>#DIV/0!</v>
      </c>
      <c r="O191" s="4" t="str">
        <f>IF(AND(I191&gt;=5,J191&gt;=5,K191&gt;=5,L191&gt;=5),"eligible for chi-square test","not eligible for chi-square test")</f>
        <v>not eligible for chi-square test</v>
      </c>
      <c r="S191" s="6" t="str">
        <f>IF(O191="not eligible for chi-square test","not eligible for chi-square testing",IF(Q191&gt;=0.01,"test results not statistically significant",IF(M191&lt;=0,"test results statistically significant, minority NOT overrepresented in arrests",IF(M191&gt;0,"test results statistically significant, minority overrepresented in arrests"))))</f>
        <v>not eligible for chi-square testing</v>
      </c>
    </row>
    <row r="192" spans="1:19" x14ac:dyDescent="0.2">
      <c r="A192" s="6" t="s">
        <v>615</v>
      </c>
      <c r="B192" s="7" t="s">
        <v>616</v>
      </c>
      <c r="C192" s="8">
        <v>1</v>
      </c>
      <c r="D192" s="3">
        <v>0</v>
      </c>
      <c r="E192" s="3">
        <v>1</v>
      </c>
      <c r="F192" s="3">
        <v>0</v>
      </c>
      <c r="G192" s="3">
        <v>0</v>
      </c>
      <c r="H192" s="3">
        <v>0</v>
      </c>
      <c r="I192" s="9">
        <f>(C192/SUM(C192,F192))*SUM(D192,G192)</f>
        <v>0</v>
      </c>
      <c r="J192" s="9">
        <f>(C192/SUM(C192,F192))*SUM(E192,H192)</f>
        <v>1</v>
      </c>
      <c r="K192" s="9">
        <f>(F192/SUM(C192,F192))*SUM(D192,G192)</f>
        <v>0</v>
      </c>
      <c r="L192" s="9">
        <f>(F192/SUM(C192,F192))*SUM(E192,H192)</f>
        <v>0</v>
      </c>
      <c r="M192" s="9">
        <f>G192-K192</f>
        <v>0</v>
      </c>
      <c r="N192" s="10" t="e">
        <f>100*(M192/K192)</f>
        <v>#DIV/0!</v>
      </c>
      <c r="O192" s="4" t="str">
        <f>IF(AND(I192&gt;=5,J192&gt;=5,K192&gt;=5,L192&gt;=5),"eligible for chi-square test","not eligible for chi-square test")</f>
        <v>not eligible for chi-square test</v>
      </c>
      <c r="S192" s="6" t="str">
        <f>IF(O192="not eligible for chi-square test","not eligible for chi-square testing",IF(Q192&gt;=0.01,"test results not statistically significant",IF(M192&lt;=0,"test results statistically significant, minority NOT overrepresented in arrests",IF(M192&gt;0,"test results statistically significant, minority overrepresented in arrests"))))</f>
        <v>not eligible for chi-square testing</v>
      </c>
    </row>
    <row r="193" spans="1:19" x14ac:dyDescent="0.2">
      <c r="A193" s="6" t="s">
        <v>265</v>
      </c>
      <c r="B193" s="7" t="s">
        <v>266</v>
      </c>
      <c r="C193" s="8">
        <v>279</v>
      </c>
      <c r="D193" s="3">
        <v>1</v>
      </c>
      <c r="E193" s="3">
        <v>278</v>
      </c>
      <c r="F193" s="3">
        <v>2</v>
      </c>
      <c r="G193" s="3">
        <v>0</v>
      </c>
      <c r="H193" s="3">
        <v>2</v>
      </c>
      <c r="I193" s="9">
        <f>(C193/SUM(C193,F193))*SUM(D193,G193)</f>
        <v>0.99288256227758009</v>
      </c>
      <c r="J193" s="9">
        <f>(C193/SUM(C193,F193))*SUM(E193,H193)</f>
        <v>278.0071174377224</v>
      </c>
      <c r="K193" s="9">
        <f>(F193/SUM(C193,F193))*SUM(D193,G193)</f>
        <v>7.1174377224199285E-3</v>
      </c>
      <c r="L193" s="9">
        <f>(F193/SUM(C193,F193))*SUM(E193,H193)</f>
        <v>1.9928825622775799</v>
      </c>
      <c r="M193" s="9">
        <f>G193-K193</f>
        <v>-7.1174377224199285E-3</v>
      </c>
      <c r="N193" s="10">
        <f>100*(M193/K193)</f>
        <v>-100</v>
      </c>
      <c r="O193" s="4" t="str">
        <f>IF(AND(I193&gt;=5,J193&gt;=5,K193&gt;=5,L193&gt;=5),"eligible for chi-square test","not eligible for chi-square test")</f>
        <v>not eligible for chi-square test</v>
      </c>
      <c r="S193" s="6" t="str">
        <f>IF(O193="not eligible for chi-square test","not eligible for chi-square testing",IF(Q193&gt;=0.01,"test results not statistically significant",IF(M193&lt;=0,"test results statistically significant, minority NOT overrepresented in arrests",IF(M193&gt;0,"test results statistically significant, minority overrepresented in arrests"))))</f>
        <v>not eligible for chi-square testing</v>
      </c>
    </row>
    <row r="194" spans="1:19" x14ac:dyDescent="0.2">
      <c r="A194" s="6" t="s">
        <v>319</v>
      </c>
      <c r="B194" s="7" t="s">
        <v>320</v>
      </c>
      <c r="C194" s="8">
        <v>1118</v>
      </c>
      <c r="D194" s="3">
        <v>4</v>
      </c>
      <c r="E194" s="3">
        <v>1114</v>
      </c>
      <c r="F194" s="3">
        <v>2</v>
      </c>
      <c r="G194" s="3">
        <v>0</v>
      </c>
      <c r="H194" s="3">
        <v>2</v>
      </c>
      <c r="I194" s="9">
        <f>(C194/SUM(C194,F194))*SUM(D194,G194)</f>
        <v>3.9928571428571429</v>
      </c>
      <c r="J194" s="9">
        <f>(C194/SUM(C194,F194))*SUM(E194,H194)</f>
        <v>1114.0071428571428</v>
      </c>
      <c r="K194" s="9">
        <f>(F194/SUM(C194,F194))*SUM(D194,G194)</f>
        <v>7.1428571428571426E-3</v>
      </c>
      <c r="L194" s="9">
        <f>(F194/SUM(C194,F194))*SUM(E194,H194)</f>
        <v>1.9928571428571429</v>
      </c>
      <c r="M194" s="9">
        <f>G194-K194</f>
        <v>-7.1428571428571426E-3</v>
      </c>
      <c r="N194" s="10">
        <f>100*(M194/K194)</f>
        <v>-100</v>
      </c>
      <c r="O194" s="4" t="str">
        <f>IF(AND(I194&gt;=5,J194&gt;=5,K194&gt;=5,L194&gt;=5),"eligible for chi-square test","not eligible for chi-square test")</f>
        <v>not eligible for chi-square test</v>
      </c>
      <c r="S194" s="6" t="str">
        <f>IF(O194="not eligible for chi-square test","not eligible for chi-square testing",IF(Q194&gt;=0.01,"test results not statistically significant",IF(M194&lt;=0,"test results statistically significant, minority NOT overrepresented in arrests",IF(M194&gt;0,"test results statistically significant, minority overrepresented in arrests"))))</f>
        <v>not eligible for chi-square testing</v>
      </c>
    </row>
    <row r="195" spans="1:19" x14ac:dyDescent="0.2">
      <c r="A195" s="6" t="s">
        <v>575</v>
      </c>
      <c r="B195" s="7" t="s">
        <v>576</v>
      </c>
      <c r="C195" s="8">
        <v>948</v>
      </c>
      <c r="D195" s="3">
        <v>25</v>
      </c>
      <c r="E195" s="3">
        <v>923</v>
      </c>
      <c r="F195" s="3">
        <v>4</v>
      </c>
      <c r="G195" s="3">
        <v>0</v>
      </c>
      <c r="H195" s="3">
        <v>4</v>
      </c>
      <c r="I195" s="9">
        <f>(C195/SUM(C195,F195))*SUM(D195,G195)</f>
        <v>24.894957983193279</v>
      </c>
      <c r="J195" s="9">
        <f>(C195/SUM(C195,F195))*SUM(E195,H195)</f>
        <v>923.10504201680669</v>
      </c>
      <c r="K195" s="9">
        <f>(F195/SUM(C195,F195))*SUM(D195,G195)</f>
        <v>0.10504201680672269</v>
      </c>
      <c r="L195" s="9">
        <f>(F195/SUM(C195,F195))*SUM(E195,H195)</f>
        <v>3.8949579831932772</v>
      </c>
      <c r="M195" s="9">
        <f>G195-K195</f>
        <v>-0.10504201680672269</v>
      </c>
      <c r="N195" s="10">
        <f>100*(M195/K195)</f>
        <v>-100</v>
      </c>
      <c r="O195" s="4" t="str">
        <f>IF(AND(I195&gt;=5,J195&gt;=5,K195&gt;=5,L195&gt;=5),"eligible for chi-square test","not eligible for chi-square test")</f>
        <v>not eligible for chi-square test</v>
      </c>
      <c r="S195" s="6" t="str">
        <f>IF(O195="not eligible for chi-square test","not eligible for chi-square testing",IF(Q195&gt;=0.01,"test results not statistically significant",IF(M195&lt;=0,"test results statistically significant, minority NOT overrepresented in arrests",IF(M195&gt;0,"test results statistically significant, minority overrepresented in arrests"))))</f>
        <v>not eligible for chi-square testing</v>
      </c>
    </row>
    <row r="196" spans="1:19" x14ac:dyDescent="0.2">
      <c r="A196" s="6" t="s">
        <v>9</v>
      </c>
      <c r="B196" s="7" t="s">
        <v>10</v>
      </c>
      <c r="C196" s="8">
        <v>499</v>
      </c>
      <c r="D196" s="3">
        <v>0</v>
      </c>
      <c r="E196" s="3">
        <v>499</v>
      </c>
      <c r="F196" s="3">
        <v>0</v>
      </c>
      <c r="G196" s="3">
        <v>0</v>
      </c>
      <c r="H196" s="3">
        <v>0</v>
      </c>
      <c r="I196" s="9">
        <f>(C196/SUM(C196,F196))*SUM(D196,G196)</f>
        <v>0</v>
      </c>
      <c r="J196" s="9">
        <f>(C196/SUM(C196,F196))*SUM(E196,H196)</f>
        <v>499</v>
      </c>
      <c r="K196" s="9">
        <f>(F196/SUM(C196,F196))*SUM(D196,G196)</f>
        <v>0</v>
      </c>
      <c r="L196" s="9">
        <f>(F196/SUM(C196,F196))*SUM(E196,H196)</f>
        <v>0</v>
      </c>
      <c r="M196" s="9">
        <f>G196-K196</f>
        <v>0</v>
      </c>
      <c r="N196" s="10" t="e">
        <f>100*(M196/K196)</f>
        <v>#DIV/0!</v>
      </c>
      <c r="O196" s="4" t="str">
        <f>IF(AND(I196&gt;=5,J196&gt;=5,K196&gt;=5,L196&gt;=5),"eligible for chi-square test","not eligible for chi-square test")</f>
        <v>not eligible for chi-square test</v>
      </c>
      <c r="S196" s="6" t="str">
        <f>IF(O196="not eligible for chi-square test","not eligible for chi-square testing",IF(Q196&gt;=0.01,"test results not statistically significant",IF(M196&lt;=0,"test results statistically significant, minority NOT overrepresented in arrests",IF(M196&gt;0,"test results statistically significant, minority overrepresented in arrests"))))</f>
        <v>not eligible for chi-square testing</v>
      </c>
    </row>
    <row r="197" spans="1:19" x14ac:dyDescent="0.2">
      <c r="A197" s="6" t="s">
        <v>273</v>
      </c>
      <c r="B197" s="7" t="s">
        <v>274</v>
      </c>
      <c r="C197" s="8">
        <v>3725</v>
      </c>
      <c r="D197" s="3">
        <v>10</v>
      </c>
      <c r="E197" s="3">
        <v>3715</v>
      </c>
      <c r="F197" s="3">
        <v>5</v>
      </c>
      <c r="G197" s="3">
        <v>0</v>
      </c>
      <c r="H197" s="3">
        <v>5</v>
      </c>
      <c r="I197" s="9">
        <f>(C197/SUM(C197,F197))*SUM(D197,G197)</f>
        <v>9.9865951742627352</v>
      </c>
      <c r="J197" s="9">
        <f>(C197/SUM(C197,F197))*SUM(E197,H197)</f>
        <v>3715.0134048257373</v>
      </c>
      <c r="K197" s="9">
        <f>(F197/SUM(C197,F197))*SUM(D197,G197)</f>
        <v>1.3404825737265416E-2</v>
      </c>
      <c r="L197" s="9">
        <f>(F197/SUM(C197,F197))*SUM(E197,H197)</f>
        <v>4.9865951742627344</v>
      </c>
      <c r="M197" s="9">
        <f>G197-K197</f>
        <v>-1.3404825737265416E-2</v>
      </c>
      <c r="N197" s="10">
        <f>100*(M197/K197)</f>
        <v>-100</v>
      </c>
      <c r="O197" s="4" t="str">
        <f>IF(AND(I197&gt;=5,J197&gt;=5,K197&gt;=5,L197&gt;=5),"eligible for chi-square test","not eligible for chi-square test")</f>
        <v>not eligible for chi-square test</v>
      </c>
      <c r="S197" s="6" t="str">
        <f>IF(O197="not eligible for chi-square test","not eligible for chi-square testing",IF(Q197&gt;=0.01,"test results not statistically significant",IF(M197&lt;=0,"test results statistically significant, minority NOT overrepresented in arrests",IF(M197&gt;0,"test results statistically significant, minority overrepresented in arrests"))))</f>
        <v>not eligible for chi-square testing</v>
      </c>
    </row>
    <row r="198" spans="1:19" x14ac:dyDescent="0.2">
      <c r="A198" s="6" t="s">
        <v>275</v>
      </c>
      <c r="B198" s="7" t="s">
        <v>276</v>
      </c>
      <c r="C198" s="8">
        <v>1246</v>
      </c>
      <c r="D198" s="3">
        <v>6</v>
      </c>
      <c r="E198" s="3">
        <v>1240</v>
      </c>
      <c r="F198" s="3">
        <v>0</v>
      </c>
      <c r="G198" s="3">
        <v>0</v>
      </c>
      <c r="H198" s="3">
        <v>0</v>
      </c>
      <c r="I198" s="9">
        <f>(C198/SUM(C198,F198))*SUM(D198,G198)</f>
        <v>6</v>
      </c>
      <c r="J198" s="9">
        <f>(C198/SUM(C198,F198))*SUM(E198,H198)</f>
        <v>1240</v>
      </c>
      <c r="K198" s="9">
        <f>(F198/SUM(C198,F198))*SUM(D198,G198)</f>
        <v>0</v>
      </c>
      <c r="L198" s="9">
        <f>(F198/SUM(C198,F198))*SUM(E198,H198)</f>
        <v>0</v>
      </c>
      <c r="M198" s="9">
        <f>G198-K198</f>
        <v>0</v>
      </c>
      <c r="N198" s="10" t="e">
        <f>100*(M198/K198)</f>
        <v>#DIV/0!</v>
      </c>
      <c r="O198" s="4" t="str">
        <f>IF(AND(I198&gt;=5,J198&gt;=5,K198&gt;=5,L198&gt;=5),"eligible for chi-square test","not eligible for chi-square test")</f>
        <v>not eligible for chi-square test</v>
      </c>
      <c r="S198" s="6" t="str">
        <f>IF(O198="not eligible for chi-square test","not eligible for chi-square testing",IF(Q198&gt;=0.01,"test results not statistically significant",IF(M198&lt;=0,"test results statistically significant, minority NOT overrepresented in arrests",IF(M198&gt;0,"test results statistically significant, minority overrepresented in arrests"))))</f>
        <v>not eligible for chi-square testing</v>
      </c>
    </row>
    <row r="199" spans="1:19" x14ac:dyDescent="0.2">
      <c r="A199" s="6" t="s">
        <v>279</v>
      </c>
      <c r="B199" s="7" t="s">
        <v>280</v>
      </c>
      <c r="C199" s="8">
        <v>693</v>
      </c>
      <c r="D199" s="3">
        <v>3</v>
      </c>
      <c r="E199" s="3">
        <v>690</v>
      </c>
      <c r="F199" s="3">
        <v>0</v>
      </c>
      <c r="G199" s="3">
        <v>0</v>
      </c>
      <c r="H199" s="3">
        <v>0</v>
      </c>
      <c r="I199" s="9">
        <f>(C199/SUM(C199,F199))*SUM(D199,G199)</f>
        <v>3</v>
      </c>
      <c r="J199" s="9">
        <f>(C199/SUM(C199,F199))*SUM(E199,H199)</f>
        <v>690</v>
      </c>
      <c r="K199" s="9">
        <f>(F199/SUM(C199,F199))*SUM(D199,G199)</f>
        <v>0</v>
      </c>
      <c r="L199" s="9">
        <f>(F199/SUM(C199,F199))*SUM(E199,H199)</f>
        <v>0</v>
      </c>
      <c r="M199" s="9">
        <f>G199-K199</f>
        <v>0</v>
      </c>
      <c r="N199" s="10" t="e">
        <f>100*(M199/K199)</f>
        <v>#DIV/0!</v>
      </c>
      <c r="O199" s="4" t="str">
        <f>IF(AND(I199&gt;=5,J199&gt;=5,K199&gt;=5,L199&gt;=5),"eligible for chi-square test","not eligible for chi-square test")</f>
        <v>not eligible for chi-square test</v>
      </c>
      <c r="S199" s="6" t="str">
        <f>IF(O199="not eligible for chi-square test","not eligible for chi-square testing",IF(Q199&gt;=0.01,"test results not statistically significant",IF(M199&lt;=0,"test results statistically significant, minority NOT overrepresented in arrests",IF(M199&gt;0,"test results statistically significant, minority overrepresented in arrests"))))</f>
        <v>not eligible for chi-square testing</v>
      </c>
    </row>
    <row r="200" spans="1:19" x14ac:dyDescent="0.2">
      <c r="A200" s="6" t="s">
        <v>11</v>
      </c>
      <c r="B200" s="7" t="s">
        <v>12</v>
      </c>
      <c r="C200" s="8">
        <v>6</v>
      </c>
      <c r="D200" s="3">
        <v>0</v>
      </c>
      <c r="E200" s="3">
        <v>6</v>
      </c>
      <c r="F200" s="3">
        <v>0</v>
      </c>
      <c r="G200" s="3">
        <v>0</v>
      </c>
      <c r="H200" s="3">
        <v>0</v>
      </c>
      <c r="I200" s="9">
        <f>(C200/SUM(C200,F200))*SUM(D200,G200)</f>
        <v>0</v>
      </c>
      <c r="J200" s="9">
        <f>(C200/SUM(C200,F200))*SUM(E200,H200)</f>
        <v>6</v>
      </c>
      <c r="K200" s="9">
        <f>(F200/SUM(C200,F200))*SUM(D200,G200)</f>
        <v>0</v>
      </c>
      <c r="L200" s="9">
        <f>(F200/SUM(C200,F200))*SUM(E200,H200)</f>
        <v>0</v>
      </c>
      <c r="M200" s="9">
        <f>G200-K200</f>
        <v>0</v>
      </c>
      <c r="N200" s="10" t="e">
        <f>100*(M200/K200)</f>
        <v>#DIV/0!</v>
      </c>
      <c r="O200" s="4" t="str">
        <f>IF(AND(I200&gt;=5,J200&gt;=5,K200&gt;=5,L200&gt;=5),"eligible for chi-square test","not eligible for chi-square test")</f>
        <v>not eligible for chi-square test</v>
      </c>
      <c r="S200" s="6" t="str">
        <f>IF(O200="not eligible for chi-square test","not eligible for chi-square testing",IF(Q200&gt;=0.01,"test results not statistically significant",IF(M200&lt;=0,"test results statistically significant, minority NOT overrepresented in arrests",IF(M200&gt;0,"test results statistically significant, minority overrepresented in arrests"))))</f>
        <v>not eligible for chi-square testing</v>
      </c>
    </row>
    <row r="201" spans="1:19" x14ac:dyDescent="0.2">
      <c r="A201" s="6" t="s">
        <v>287</v>
      </c>
      <c r="B201" s="7" t="s">
        <v>288</v>
      </c>
      <c r="C201" s="8">
        <v>1647</v>
      </c>
      <c r="D201" s="3">
        <v>19</v>
      </c>
      <c r="E201" s="3">
        <v>1628</v>
      </c>
      <c r="F201" s="3">
        <v>0</v>
      </c>
      <c r="G201" s="3">
        <v>0</v>
      </c>
      <c r="H201" s="3">
        <v>0</v>
      </c>
      <c r="I201" s="9">
        <f>(C201/SUM(C201,F201))*SUM(D201,G201)</f>
        <v>19</v>
      </c>
      <c r="J201" s="9">
        <f>(C201/SUM(C201,F201))*SUM(E201,H201)</f>
        <v>1628</v>
      </c>
      <c r="K201" s="9">
        <f>(F201/SUM(C201,F201))*SUM(D201,G201)</f>
        <v>0</v>
      </c>
      <c r="L201" s="9">
        <f>(F201/SUM(C201,F201))*SUM(E201,H201)</f>
        <v>0</v>
      </c>
      <c r="M201" s="9">
        <f>G201-K201</f>
        <v>0</v>
      </c>
      <c r="N201" s="10" t="e">
        <f>100*(M201/K201)</f>
        <v>#DIV/0!</v>
      </c>
      <c r="O201" s="4" t="str">
        <f>IF(AND(I201&gt;=5,J201&gt;=5,K201&gt;=5,L201&gt;=5),"eligible for chi-square test","not eligible for chi-square test")</f>
        <v>not eligible for chi-square test</v>
      </c>
      <c r="S201" s="6" t="str">
        <f>IF(O201="not eligible for chi-square test","not eligible for chi-square testing",IF(Q201&gt;=0.01,"test results not statistically significant",IF(M201&lt;=0,"test results statistically significant, minority NOT overrepresented in arrests",IF(M201&gt;0,"test results statistically significant, minority overrepresented in arrests"))))</f>
        <v>not eligible for chi-square testing</v>
      </c>
    </row>
    <row r="202" spans="1:19" x14ac:dyDescent="0.2">
      <c r="A202" s="6" t="s">
        <v>145</v>
      </c>
      <c r="B202" s="7" t="s">
        <v>146</v>
      </c>
      <c r="C202" s="8">
        <v>257</v>
      </c>
      <c r="D202" s="3">
        <v>4</v>
      </c>
      <c r="E202" s="3">
        <v>253</v>
      </c>
      <c r="F202" s="3">
        <v>0</v>
      </c>
      <c r="G202" s="3">
        <v>0</v>
      </c>
      <c r="H202" s="3">
        <v>0</v>
      </c>
      <c r="I202" s="9">
        <f>(C202/SUM(C202,F202))*SUM(D202,G202)</f>
        <v>4</v>
      </c>
      <c r="J202" s="9">
        <f>(C202/SUM(C202,F202))*SUM(E202,H202)</f>
        <v>253</v>
      </c>
      <c r="K202" s="9">
        <f>(F202/SUM(C202,F202))*SUM(D202,G202)</f>
        <v>0</v>
      </c>
      <c r="L202" s="9">
        <f>(F202/SUM(C202,F202))*SUM(E202,H202)</f>
        <v>0</v>
      </c>
      <c r="M202" s="9">
        <f>G202-K202</f>
        <v>0</v>
      </c>
      <c r="N202" s="10" t="e">
        <f>100*(M202/K202)</f>
        <v>#DIV/0!</v>
      </c>
      <c r="O202" s="4" t="str">
        <f>IF(AND(I202&gt;=5,J202&gt;=5,K202&gt;=5,L202&gt;=5),"eligible for chi-square test","not eligible for chi-square test")</f>
        <v>not eligible for chi-square test</v>
      </c>
      <c r="S202" s="6" t="str">
        <f>IF(O202="not eligible for chi-square test","not eligible for chi-square testing",IF(Q202&gt;=0.01,"test results not statistically significant",IF(M202&lt;=0,"test results statistically significant, minority NOT overrepresented in arrests",IF(M202&gt;0,"test results statistically significant, minority overrepresented in arrests"))))</f>
        <v>not eligible for chi-square testing</v>
      </c>
    </row>
    <row r="203" spans="1:19" x14ac:dyDescent="0.2">
      <c r="A203" s="6" t="s">
        <v>147</v>
      </c>
      <c r="B203" s="7" t="s">
        <v>148</v>
      </c>
      <c r="C203" s="8">
        <v>236</v>
      </c>
      <c r="D203" s="3">
        <v>0</v>
      </c>
      <c r="E203" s="3">
        <v>236</v>
      </c>
      <c r="F203" s="3">
        <v>1</v>
      </c>
      <c r="G203" s="3">
        <v>0</v>
      </c>
      <c r="H203" s="3">
        <v>1</v>
      </c>
      <c r="I203" s="9">
        <f>(C203/SUM(C203,F203))*SUM(D203,G203)</f>
        <v>0</v>
      </c>
      <c r="J203" s="9">
        <f>(C203/SUM(C203,F203))*SUM(E203,H203)</f>
        <v>236</v>
      </c>
      <c r="K203" s="9">
        <f>(F203/SUM(C203,F203))*SUM(D203,G203)</f>
        <v>0</v>
      </c>
      <c r="L203" s="9">
        <f>(F203/SUM(C203,F203))*SUM(E203,H203)</f>
        <v>0.99999999999999989</v>
      </c>
      <c r="M203" s="9">
        <f>G203-K203</f>
        <v>0</v>
      </c>
      <c r="N203" s="10" t="e">
        <f>100*(M203/K203)</f>
        <v>#DIV/0!</v>
      </c>
      <c r="O203" s="4" t="str">
        <f>IF(AND(I203&gt;=5,J203&gt;=5,K203&gt;=5,L203&gt;=5),"eligible for chi-square test","not eligible for chi-square test")</f>
        <v>not eligible for chi-square test</v>
      </c>
      <c r="S203" s="6" t="str">
        <f>IF(O203="not eligible for chi-square test","not eligible for chi-square testing",IF(Q203&gt;=0.01,"test results not statistically significant",IF(M203&lt;=0,"test results statistically significant, minority NOT overrepresented in arrests",IF(M203&gt;0,"test results statistically significant, minority overrepresented in arrests"))))</f>
        <v>not eligible for chi-square testing</v>
      </c>
    </row>
    <row r="204" spans="1:19" x14ac:dyDescent="0.2">
      <c r="A204" s="6" t="s">
        <v>205</v>
      </c>
      <c r="B204" s="7" t="s">
        <v>206</v>
      </c>
      <c r="C204" s="8">
        <v>54</v>
      </c>
      <c r="D204" s="3">
        <v>0</v>
      </c>
      <c r="E204" s="3">
        <v>54</v>
      </c>
      <c r="F204" s="3">
        <v>0</v>
      </c>
      <c r="G204" s="3">
        <v>0</v>
      </c>
      <c r="H204" s="3">
        <v>0</v>
      </c>
      <c r="I204" s="9">
        <f>(C204/SUM(C204,F204))*SUM(D204,G204)</f>
        <v>0</v>
      </c>
      <c r="J204" s="9">
        <f>(C204/SUM(C204,F204))*SUM(E204,H204)</f>
        <v>54</v>
      </c>
      <c r="K204" s="9">
        <f>(F204/SUM(C204,F204))*SUM(D204,G204)</f>
        <v>0</v>
      </c>
      <c r="L204" s="9">
        <f>(F204/SUM(C204,F204))*SUM(E204,H204)</f>
        <v>0</v>
      </c>
      <c r="M204" s="9">
        <f>G204-K204</f>
        <v>0</v>
      </c>
      <c r="N204" s="10" t="e">
        <f>100*(M204/K204)</f>
        <v>#DIV/0!</v>
      </c>
      <c r="O204" s="4" t="str">
        <f>IF(AND(I204&gt;=5,J204&gt;=5,K204&gt;=5,L204&gt;=5),"eligible for chi-square test","not eligible for chi-square test")</f>
        <v>not eligible for chi-square test</v>
      </c>
      <c r="S204" s="6" t="str">
        <f>IF(O204="not eligible for chi-square test","not eligible for chi-square testing",IF(Q204&gt;=0.01,"test results not statistically significant",IF(M204&lt;=0,"test results statistically significant, minority NOT overrepresented in arrests",IF(M204&gt;0,"test results statistically significant, minority overrepresented in arrests"))))</f>
        <v>not eligible for chi-square testing</v>
      </c>
    </row>
    <row r="205" spans="1:19" x14ac:dyDescent="0.2">
      <c r="A205" s="6" t="s">
        <v>519</v>
      </c>
      <c r="B205" s="7" t="s">
        <v>520</v>
      </c>
      <c r="C205" s="8">
        <v>31</v>
      </c>
      <c r="D205" s="3">
        <v>1</v>
      </c>
      <c r="E205" s="3">
        <v>30</v>
      </c>
      <c r="F205" s="3">
        <v>0</v>
      </c>
      <c r="G205" s="3">
        <v>0</v>
      </c>
      <c r="H205" s="3">
        <v>0</v>
      </c>
      <c r="I205" s="9">
        <f>(C205/SUM(C205,F205))*SUM(D205,G205)</f>
        <v>1</v>
      </c>
      <c r="J205" s="9">
        <f>(C205/SUM(C205,F205))*SUM(E205,H205)</f>
        <v>30</v>
      </c>
      <c r="K205" s="9">
        <f>(F205/SUM(C205,F205))*SUM(D205,G205)</f>
        <v>0</v>
      </c>
      <c r="L205" s="9">
        <f>(F205/SUM(C205,F205))*SUM(E205,H205)</f>
        <v>0</v>
      </c>
      <c r="M205" s="9">
        <f>G205-K205</f>
        <v>0</v>
      </c>
      <c r="N205" s="10" t="e">
        <f>100*(M205/K205)</f>
        <v>#DIV/0!</v>
      </c>
      <c r="O205" s="4" t="str">
        <f>IF(AND(I205&gt;=5,J205&gt;=5,K205&gt;=5,L205&gt;=5),"eligible for chi-square test","not eligible for chi-square test")</f>
        <v>not eligible for chi-square test</v>
      </c>
      <c r="S205" s="6" t="str">
        <f>IF(O205="not eligible for chi-square test","not eligible for chi-square testing",IF(Q205&gt;=0.01,"test results not statistically significant",IF(M205&lt;=0,"test results statistically significant, minority NOT overrepresented in arrests",IF(M205&gt;0,"test results statistically significant, minority overrepresented in arrests"))))</f>
        <v>not eligible for chi-square testing</v>
      </c>
    </row>
    <row r="206" spans="1:19" x14ac:dyDescent="0.2">
      <c r="A206" s="6" t="s">
        <v>521</v>
      </c>
      <c r="B206" s="7" t="s">
        <v>522</v>
      </c>
      <c r="C206" s="8">
        <v>33</v>
      </c>
      <c r="D206" s="3">
        <v>1</v>
      </c>
      <c r="E206" s="3">
        <v>32</v>
      </c>
      <c r="F206" s="3">
        <v>0</v>
      </c>
      <c r="G206" s="3">
        <v>0</v>
      </c>
      <c r="H206" s="3">
        <v>0</v>
      </c>
      <c r="I206" s="9">
        <f>(C206/SUM(C206,F206))*SUM(D206,G206)</f>
        <v>1</v>
      </c>
      <c r="J206" s="9">
        <f>(C206/SUM(C206,F206))*SUM(E206,H206)</f>
        <v>32</v>
      </c>
      <c r="K206" s="9">
        <f>(F206/SUM(C206,F206))*SUM(D206,G206)</f>
        <v>0</v>
      </c>
      <c r="L206" s="9">
        <f>(F206/SUM(C206,F206))*SUM(E206,H206)</f>
        <v>0</v>
      </c>
      <c r="M206" s="9">
        <f>G206-K206</f>
        <v>0</v>
      </c>
      <c r="N206" s="10" t="e">
        <f>100*(M206/K206)</f>
        <v>#DIV/0!</v>
      </c>
      <c r="O206" s="4" t="str">
        <f>IF(AND(I206&gt;=5,J206&gt;=5,K206&gt;=5,L206&gt;=5),"eligible for chi-square test","not eligible for chi-square test")</f>
        <v>not eligible for chi-square test</v>
      </c>
      <c r="S206" s="6" t="str">
        <f>IF(O206="not eligible for chi-square test","not eligible for chi-square testing",IF(Q206&gt;=0.01,"test results not statistically significant",IF(M206&lt;=0,"test results statistically significant, minority NOT overrepresented in arrests",IF(M206&gt;0,"test results statistically significant, minority overrepresented in arrests"))))</f>
        <v>not eligible for chi-square testing</v>
      </c>
    </row>
    <row r="207" spans="1:19" x14ac:dyDescent="0.2">
      <c r="A207" s="6" t="s">
        <v>607</v>
      </c>
      <c r="B207" s="7" t="s">
        <v>608</v>
      </c>
      <c r="C207" s="8">
        <v>0</v>
      </c>
      <c r="D207" s="3">
        <v>0</v>
      </c>
      <c r="E207" s="3">
        <v>0</v>
      </c>
      <c r="F207" s="3">
        <v>0</v>
      </c>
      <c r="G207" s="3">
        <v>0</v>
      </c>
      <c r="H207" s="3">
        <v>0</v>
      </c>
      <c r="I207" s="9" t="e">
        <f>(C207/SUM(C207,F207))*SUM(D207,G207)</f>
        <v>#DIV/0!</v>
      </c>
      <c r="J207" s="9" t="e">
        <f>(C207/SUM(C207,F207))*SUM(E207,H207)</f>
        <v>#DIV/0!</v>
      </c>
      <c r="K207" s="9" t="e">
        <f>(F207/SUM(C207,F207))*SUM(D207,G207)</f>
        <v>#DIV/0!</v>
      </c>
      <c r="L207" s="9" t="e">
        <f>(F207/SUM(C207,F207))*SUM(E207,H207)</f>
        <v>#DIV/0!</v>
      </c>
      <c r="M207" s="9" t="e">
        <f>G207-K207</f>
        <v>#DIV/0!</v>
      </c>
      <c r="N207" s="10" t="e">
        <f>100*(M207/K207)</f>
        <v>#DIV/0!</v>
      </c>
      <c r="O207" s="4" t="e">
        <f>IF(AND(I207&gt;=5,J207&gt;=5,K207&gt;=5,L207&gt;=5),"eligible for chi-square test","not eligible for chi-square test")</f>
        <v>#DIV/0!</v>
      </c>
      <c r="S207" s="6" t="e">
        <f>IF(O207="not eligible for chi-square test","not eligible for chi-square testing",IF(Q207&gt;=0.01,"test results not statistically significant",IF(M207&lt;=0,"test results statistically significant, minority NOT overrepresented in arrests",IF(M207&gt;0,"test results statistically significant, minority overrepresented in arrests"))))</f>
        <v>#DIV/0!</v>
      </c>
    </row>
    <row r="208" spans="1:19" x14ac:dyDescent="0.2">
      <c r="A208" s="6" t="s">
        <v>289</v>
      </c>
      <c r="B208" s="7" t="s">
        <v>290</v>
      </c>
      <c r="C208" s="8">
        <v>418</v>
      </c>
      <c r="D208" s="3">
        <v>1</v>
      </c>
      <c r="E208" s="3">
        <v>417</v>
      </c>
      <c r="F208" s="3">
        <v>1</v>
      </c>
      <c r="G208" s="3">
        <v>0</v>
      </c>
      <c r="H208" s="3">
        <v>1</v>
      </c>
      <c r="I208" s="9">
        <f>(C208/SUM(C208,F208))*SUM(D208,G208)</f>
        <v>0.99761336515513122</v>
      </c>
      <c r="J208" s="9">
        <f>(C208/SUM(C208,F208))*SUM(E208,H208)</f>
        <v>417.00238663484487</v>
      </c>
      <c r="K208" s="9">
        <f>(F208/SUM(C208,F208))*SUM(D208,G208)</f>
        <v>2.3866348448687352E-3</v>
      </c>
      <c r="L208" s="9">
        <f>(F208/SUM(C208,F208))*SUM(E208,H208)</f>
        <v>0.99761336515513133</v>
      </c>
      <c r="M208" s="9">
        <f>G208-K208</f>
        <v>-2.3866348448687352E-3</v>
      </c>
      <c r="N208" s="10">
        <f>100*(M208/K208)</f>
        <v>-100</v>
      </c>
      <c r="O208" s="4" t="str">
        <f>IF(AND(I208&gt;=5,J208&gt;=5,K208&gt;=5,L208&gt;=5),"eligible for chi-square test","not eligible for chi-square test")</f>
        <v>not eligible for chi-square test</v>
      </c>
      <c r="S208" s="6" t="str">
        <f>IF(O208="not eligible for chi-square test","not eligible for chi-square testing",IF(Q208&gt;=0.01,"test results not statistically significant",IF(M208&lt;=0,"test results statistically significant, minority NOT overrepresented in arrests",IF(M208&gt;0,"test results statistically significant, minority overrepresented in arrests"))))</f>
        <v>not eligible for chi-square testing</v>
      </c>
    </row>
    <row r="209" spans="1:19" x14ac:dyDescent="0.2">
      <c r="A209" s="6" t="s">
        <v>407</v>
      </c>
      <c r="B209" s="7" t="s">
        <v>408</v>
      </c>
      <c r="C209" s="8">
        <v>19</v>
      </c>
      <c r="D209" s="3">
        <v>1</v>
      </c>
      <c r="E209" s="3">
        <v>18</v>
      </c>
      <c r="F209" s="3">
        <v>1</v>
      </c>
      <c r="G209" s="3">
        <v>0</v>
      </c>
      <c r="H209" s="3">
        <v>1</v>
      </c>
      <c r="I209" s="9">
        <f>(C209/SUM(C209,F209))*SUM(D209,G209)</f>
        <v>0.95</v>
      </c>
      <c r="J209" s="9">
        <f>(C209/SUM(C209,F209))*SUM(E209,H209)</f>
        <v>18.05</v>
      </c>
      <c r="K209" s="9">
        <f>(F209/SUM(C209,F209))*SUM(D209,G209)</f>
        <v>0.05</v>
      </c>
      <c r="L209" s="9">
        <f>(F209/SUM(C209,F209))*SUM(E209,H209)</f>
        <v>0.95000000000000007</v>
      </c>
      <c r="M209" s="9">
        <f>G209-K209</f>
        <v>-0.05</v>
      </c>
      <c r="N209" s="10">
        <f>100*(M209/K209)</f>
        <v>-100</v>
      </c>
      <c r="O209" s="4" t="str">
        <f>IF(AND(I209&gt;=5,J209&gt;=5,K209&gt;=5,L209&gt;=5),"eligible for chi-square test","not eligible for chi-square test")</f>
        <v>not eligible for chi-square test</v>
      </c>
      <c r="S209" s="6" t="str">
        <f>IF(O209="not eligible for chi-square test","not eligible for chi-square testing",IF(Q209&gt;=0.01,"test results not statistically significant",IF(M209&lt;=0,"test results statistically significant, minority NOT overrepresented in arrests",IF(M209&gt;0,"test results statistically significant, minority overrepresented in arrests"))))</f>
        <v>not eligible for chi-square testing</v>
      </c>
    </row>
    <row r="210" spans="1:19" x14ac:dyDescent="0.2">
      <c r="A210" s="6" t="s">
        <v>447</v>
      </c>
      <c r="B210" s="7" t="s">
        <v>448</v>
      </c>
      <c r="C210" s="8">
        <v>557</v>
      </c>
      <c r="D210" s="3">
        <v>2</v>
      </c>
      <c r="E210" s="3">
        <v>555</v>
      </c>
      <c r="F210" s="3">
        <v>1</v>
      </c>
      <c r="G210" s="3">
        <v>0</v>
      </c>
      <c r="H210" s="3">
        <v>1</v>
      </c>
      <c r="I210" s="9">
        <f>(C210/SUM(C210,F210))*SUM(D210,G210)</f>
        <v>1.9964157706093191</v>
      </c>
      <c r="J210" s="9">
        <f>(C210/SUM(C210,F210))*SUM(E210,H210)</f>
        <v>555.00358422939075</v>
      </c>
      <c r="K210" s="9">
        <f>(F210/SUM(C210,F210))*SUM(D210,G210)</f>
        <v>3.5842293906810036E-3</v>
      </c>
      <c r="L210" s="9">
        <f>(F210/SUM(C210,F210))*SUM(E210,H210)</f>
        <v>0.99641577060931896</v>
      </c>
      <c r="M210" s="9">
        <f>G210-K210</f>
        <v>-3.5842293906810036E-3</v>
      </c>
      <c r="N210" s="10">
        <f>100*(M210/K210)</f>
        <v>-100</v>
      </c>
      <c r="O210" s="4" t="str">
        <f>IF(AND(I210&gt;=5,J210&gt;=5,K210&gt;=5,L210&gt;=5),"eligible for chi-square test","not eligible for chi-square test")</f>
        <v>not eligible for chi-square test</v>
      </c>
      <c r="S210" s="6" t="str">
        <f>IF(O210="not eligible for chi-square test","not eligible for chi-square testing",IF(Q210&gt;=0.01,"test results not statistically significant",IF(M210&lt;=0,"test results statistically significant, minority NOT overrepresented in arrests",IF(M210&gt;0,"test results statistically significant, minority overrepresented in arrests"))))</f>
        <v>not eligible for chi-square testing</v>
      </c>
    </row>
    <row r="211" spans="1:19" x14ac:dyDescent="0.2">
      <c r="A211" s="6" t="s">
        <v>527</v>
      </c>
      <c r="B211" s="7" t="s">
        <v>528</v>
      </c>
      <c r="C211" s="8">
        <v>5</v>
      </c>
      <c r="D211" s="3">
        <v>0</v>
      </c>
      <c r="E211" s="3">
        <v>5</v>
      </c>
      <c r="F211" s="3">
        <v>0</v>
      </c>
      <c r="G211" s="3">
        <v>0</v>
      </c>
      <c r="H211" s="3">
        <v>0</v>
      </c>
      <c r="I211" s="9">
        <f>(C211/SUM(C211,F211))*SUM(D211,G211)</f>
        <v>0</v>
      </c>
      <c r="J211" s="9">
        <f>(C211/SUM(C211,F211))*SUM(E211,H211)</f>
        <v>5</v>
      </c>
      <c r="K211" s="9">
        <f>(F211/SUM(C211,F211))*SUM(D211,G211)</f>
        <v>0</v>
      </c>
      <c r="L211" s="9">
        <f>(F211/SUM(C211,F211))*SUM(E211,H211)</f>
        <v>0</v>
      </c>
      <c r="M211" s="9">
        <f>G211-K211</f>
        <v>0</v>
      </c>
      <c r="N211" s="10" t="e">
        <f>100*(M211/K211)</f>
        <v>#DIV/0!</v>
      </c>
      <c r="O211" s="4" t="str">
        <f>IF(AND(I211&gt;=5,J211&gt;=5,K211&gt;=5,L211&gt;=5),"eligible for chi-square test","not eligible for chi-square test")</f>
        <v>not eligible for chi-square test</v>
      </c>
      <c r="S211" s="6" t="str">
        <f>IF(O211="not eligible for chi-square test","not eligible for chi-square testing",IF(Q211&gt;=0.01,"test results not statistically significant",IF(M211&lt;=0,"test results statistically significant, minority NOT overrepresented in arrests",IF(M211&gt;0,"test results statistically significant, minority overrepresented in arrests"))))</f>
        <v>not eligible for chi-square testing</v>
      </c>
    </row>
    <row r="212" spans="1:19" x14ac:dyDescent="0.2">
      <c r="A212" s="6" t="s">
        <v>525</v>
      </c>
      <c r="B212" s="7" t="s">
        <v>526</v>
      </c>
      <c r="C212" s="8">
        <v>1064</v>
      </c>
      <c r="D212" s="3">
        <v>7</v>
      </c>
      <c r="E212" s="3">
        <v>1057</v>
      </c>
      <c r="F212" s="3">
        <v>6</v>
      </c>
      <c r="G212" s="3">
        <v>0</v>
      </c>
      <c r="H212" s="3">
        <v>6</v>
      </c>
      <c r="I212" s="9">
        <f>(C212/SUM(C212,F212))*SUM(D212,G212)</f>
        <v>6.9607476635514018</v>
      </c>
      <c r="J212" s="9">
        <f>(C212/SUM(C212,F212))*SUM(E212,H212)</f>
        <v>1057.0392523364487</v>
      </c>
      <c r="K212" s="9">
        <f>(F212/SUM(C212,F212))*SUM(D212,G212)</f>
        <v>3.925233644859813E-2</v>
      </c>
      <c r="L212" s="9">
        <f>(F212/SUM(C212,F212))*SUM(E212,H212)</f>
        <v>5.9607476635514018</v>
      </c>
      <c r="M212" s="9">
        <f>G212-K212</f>
        <v>-3.925233644859813E-2</v>
      </c>
      <c r="N212" s="10">
        <f>100*(M212/K212)</f>
        <v>-100</v>
      </c>
      <c r="O212" s="4" t="str">
        <f>IF(AND(I212&gt;=5,J212&gt;=5,K212&gt;=5,L212&gt;=5),"eligible for chi-square test","not eligible for chi-square test")</f>
        <v>not eligible for chi-square test</v>
      </c>
      <c r="S212" s="6" t="str">
        <f>IF(O212="not eligible for chi-square test","not eligible for chi-square testing",IF(Q212&gt;=0.01,"test results not statistically significant",IF(M212&lt;=0,"test results statistically significant, minority NOT overrepresented in arrests",IF(M212&gt;0,"test results statistically significant, minority overrepresented in arrests"))))</f>
        <v>not eligible for chi-square testing</v>
      </c>
    </row>
    <row r="213" spans="1:19" x14ac:dyDescent="0.2">
      <c r="A213" s="6" t="s">
        <v>297</v>
      </c>
      <c r="B213" s="7" t="s">
        <v>298</v>
      </c>
      <c r="C213" s="8">
        <v>2981</v>
      </c>
      <c r="D213" s="3">
        <v>13</v>
      </c>
      <c r="E213" s="3">
        <v>2968</v>
      </c>
      <c r="F213" s="3">
        <v>5</v>
      </c>
      <c r="G213" s="3">
        <v>0</v>
      </c>
      <c r="H213" s="3">
        <v>5</v>
      </c>
      <c r="I213" s="9">
        <f>(C213/SUM(C213,F213))*SUM(D213,G213)</f>
        <v>12.978231748158072</v>
      </c>
      <c r="J213" s="9">
        <f>(C213/SUM(C213,F213))*SUM(E213,H213)</f>
        <v>2968.0217682518419</v>
      </c>
      <c r="K213" s="9">
        <f>(F213/SUM(C213,F213))*SUM(D213,G213)</f>
        <v>2.1768251841929001E-2</v>
      </c>
      <c r="L213" s="9">
        <f>(F213/SUM(C213,F213))*SUM(E213,H213)</f>
        <v>4.9782317481580707</v>
      </c>
      <c r="M213" s="9">
        <f>G213-K213</f>
        <v>-2.1768251841929001E-2</v>
      </c>
      <c r="N213" s="10">
        <f>100*(M213/K213)</f>
        <v>-100</v>
      </c>
      <c r="O213" s="4" t="str">
        <f>IF(AND(I213&gt;=5,J213&gt;=5,K213&gt;=5,L213&gt;=5),"eligible for chi-square test","not eligible for chi-square test")</f>
        <v>not eligible for chi-square test</v>
      </c>
      <c r="S213" s="6" t="str">
        <f>IF(O213="not eligible for chi-square test","not eligible for chi-square testing",IF(Q213&gt;=0.01,"test results not statistically significant",IF(M213&lt;=0,"test results statistically significant, minority NOT overrepresented in arrests",IF(M213&gt;0,"test results statistically significant, minority overrepresented in arrests"))))</f>
        <v>not eligible for chi-square testing</v>
      </c>
    </row>
    <row r="214" spans="1:19" x14ac:dyDescent="0.2">
      <c r="A214" s="6" t="s">
        <v>299</v>
      </c>
      <c r="B214" s="7" t="s">
        <v>300</v>
      </c>
      <c r="C214" s="8">
        <v>695</v>
      </c>
      <c r="D214" s="3">
        <v>0</v>
      </c>
      <c r="E214" s="3">
        <v>695</v>
      </c>
      <c r="F214" s="3">
        <v>2</v>
      </c>
      <c r="G214" s="3">
        <v>0</v>
      </c>
      <c r="H214" s="3">
        <v>2</v>
      </c>
      <c r="I214" s="9">
        <f>(C214/SUM(C214,F214))*SUM(D214,G214)</f>
        <v>0</v>
      </c>
      <c r="J214" s="9">
        <f>(C214/SUM(C214,F214))*SUM(E214,H214)</f>
        <v>695</v>
      </c>
      <c r="K214" s="9">
        <f>(F214/SUM(C214,F214))*SUM(D214,G214)</f>
        <v>0</v>
      </c>
      <c r="L214" s="9">
        <f>(F214/SUM(C214,F214))*SUM(E214,H214)</f>
        <v>2</v>
      </c>
      <c r="M214" s="9">
        <f>G214-K214</f>
        <v>0</v>
      </c>
      <c r="N214" s="10" t="e">
        <f>100*(M214/K214)</f>
        <v>#DIV/0!</v>
      </c>
      <c r="O214" s="4" t="str">
        <f>IF(AND(I214&gt;=5,J214&gt;=5,K214&gt;=5,L214&gt;=5),"eligible for chi-square test","not eligible for chi-square test")</f>
        <v>not eligible for chi-square test</v>
      </c>
      <c r="S214" s="6" t="str">
        <f>IF(O214="not eligible for chi-square test","not eligible for chi-square testing",IF(Q214&gt;=0.01,"test results not statistically significant",IF(M214&lt;=0,"test results statistically significant, minority NOT overrepresented in arrests",IF(M214&gt;0,"test results statistically significant, minority overrepresented in arrests"))))</f>
        <v>not eligible for chi-square testing</v>
      </c>
    </row>
    <row r="215" spans="1:19" x14ac:dyDescent="0.2">
      <c r="A215" s="6" t="s">
        <v>305</v>
      </c>
      <c r="B215" s="7" t="s">
        <v>306</v>
      </c>
      <c r="C215" s="8">
        <v>4244</v>
      </c>
      <c r="D215" s="3">
        <v>5</v>
      </c>
      <c r="E215" s="3">
        <v>4239</v>
      </c>
      <c r="F215" s="3">
        <v>9</v>
      </c>
      <c r="G215" s="3">
        <v>0</v>
      </c>
      <c r="H215" s="3">
        <v>9</v>
      </c>
      <c r="I215" s="9">
        <f>(C215/SUM(C215,F215))*SUM(D215,G215)</f>
        <v>4.9894192334822476</v>
      </c>
      <c r="J215" s="9">
        <f>(C215/SUM(C215,F215))*SUM(E215,H215)</f>
        <v>4239.0105807665177</v>
      </c>
      <c r="K215" s="9">
        <f>(F215/SUM(C215,F215))*SUM(D215,G215)</f>
        <v>1.0580766517752176E-2</v>
      </c>
      <c r="L215" s="9">
        <f>(F215/SUM(C215,F215))*SUM(E215,H215)</f>
        <v>8.9894192334822485</v>
      </c>
      <c r="M215" s="9">
        <f>G215-K215</f>
        <v>-1.0580766517752176E-2</v>
      </c>
      <c r="N215" s="10">
        <f>100*(M215/K215)</f>
        <v>-100</v>
      </c>
      <c r="O215" s="4" t="str">
        <f>IF(AND(I215&gt;=5,J215&gt;=5,K215&gt;=5,L215&gt;=5),"eligible for chi-square test","not eligible for chi-square test")</f>
        <v>not eligible for chi-square test</v>
      </c>
      <c r="S215" s="6" t="str">
        <f>IF(O215="not eligible for chi-square test","not eligible for chi-square testing",IF(Q215&gt;=0.01,"test results not statistically significant",IF(M215&lt;=0,"test results statistically significant, minority NOT overrepresented in arrests",IF(M215&gt;0,"test results statistically significant, minority overrepresented in arrests"))))</f>
        <v>not eligible for chi-square testing</v>
      </c>
    </row>
    <row r="216" spans="1:19" x14ac:dyDescent="0.2">
      <c r="A216" s="6" t="s">
        <v>313</v>
      </c>
      <c r="B216" s="7" t="s">
        <v>314</v>
      </c>
      <c r="C216" s="8">
        <v>11871</v>
      </c>
      <c r="D216" s="3">
        <v>22</v>
      </c>
      <c r="E216" s="3">
        <v>11849</v>
      </c>
      <c r="F216" s="3">
        <v>49</v>
      </c>
      <c r="G216" s="3">
        <v>0</v>
      </c>
      <c r="H216" s="3">
        <v>49</v>
      </c>
      <c r="I216" s="9">
        <f>(C216/SUM(C216,F216))*SUM(D216,G216)</f>
        <v>21.909563758389261</v>
      </c>
      <c r="J216" s="9">
        <f>(C216/SUM(C216,F216))*SUM(E216,H216)</f>
        <v>11849.090436241609</v>
      </c>
      <c r="K216" s="9">
        <f>(F216/SUM(C216,F216))*SUM(D216,G216)</f>
        <v>9.0436241610738252E-2</v>
      </c>
      <c r="L216" s="9">
        <f>(F216/SUM(C216,F216))*SUM(E216,H216)</f>
        <v>48.909563758389261</v>
      </c>
      <c r="M216" s="9">
        <f>G216-K216</f>
        <v>-9.0436241610738252E-2</v>
      </c>
      <c r="N216" s="10">
        <f>100*(M216/K216)</f>
        <v>-100</v>
      </c>
      <c r="O216" s="4" t="str">
        <f>IF(AND(I216&gt;=5,J216&gt;=5,K216&gt;=5,L216&gt;=5),"eligible for chi-square test","not eligible for chi-square test")</f>
        <v>not eligible for chi-square test</v>
      </c>
      <c r="S216" s="6" t="str">
        <f>IF(O216="not eligible for chi-square test","not eligible for chi-square testing",IF(Q216&gt;=0.01,"test results not statistically significant",IF(M216&lt;=0,"test results statistically significant, minority NOT overrepresented in arrests",IF(M216&gt;0,"test results statistically significant, minority overrepresented in arrests"))))</f>
        <v>not eligible for chi-square testing</v>
      </c>
    </row>
    <row r="217" spans="1:19" x14ac:dyDescent="0.2">
      <c r="A217" s="6" t="s">
        <v>307</v>
      </c>
      <c r="B217" s="7" t="s">
        <v>308</v>
      </c>
      <c r="C217" s="8">
        <v>79</v>
      </c>
      <c r="D217" s="3">
        <v>0</v>
      </c>
      <c r="E217" s="3">
        <v>79</v>
      </c>
      <c r="F217" s="3">
        <v>0</v>
      </c>
      <c r="G217" s="3">
        <v>0</v>
      </c>
      <c r="H217" s="3">
        <v>0</v>
      </c>
      <c r="I217" s="9">
        <f>(C217/SUM(C217,F217))*SUM(D217,G217)</f>
        <v>0</v>
      </c>
      <c r="J217" s="9">
        <f>(C217/SUM(C217,F217))*SUM(E217,H217)</f>
        <v>79</v>
      </c>
      <c r="K217" s="9">
        <f>(F217/SUM(C217,F217))*SUM(D217,G217)</f>
        <v>0</v>
      </c>
      <c r="L217" s="9">
        <f>(F217/SUM(C217,F217))*SUM(E217,H217)</f>
        <v>0</v>
      </c>
      <c r="M217" s="9">
        <f>G217-K217</f>
        <v>0</v>
      </c>
      <c r="N217" s="10" t="e">
        <f>100*(M217/K217)</f>
        <v>#DIV/0!</v>
      </c>
      <c r="O217" s="4" t="str">
        <f>IF(AND(I217&gt;=5,J217&gt;=5,K217&gt;=5,L217&gt;=5),"eligible for chi-square test","not eligible for chi-square test")</f>
        <v>not eligible for chi-square test</v>
      </c>
      <c r="S217" s="6" t="str">
        <f>IF(O217="not eligible for chi-square test","not eligible for chi-square testing",IF(Q217&gt;=0.01,"test results not statistically significant",IF(M217&lt;=0,"test results statistically significant, minority NOT overrepresented in arrests",IF(M217&gt;0,"test results statistically significant, minority overrepresented in arrests"))))</f>
        <v>not eligible for chi-square testing</v>
      </c>
    </row>
    <row r="218" spans="1:19" x14ac:dyDescent="0.2">
      <c r="A218" s="6" t="s">
        <v>321</v>
      </c>
      <c r="B218" s="7" t="s">
        <v>322</v>
      </c>
      <c r="C218" s="8">
        <v>774</v>
      </c>
      <c r="D218" s="3">
        <v>7</v>
      </c>
      <c r="E218" s="3">
        <v>767</v>
      </c>
      <c r="F218" s="3">
        <v>0</v>
      </c>
      <c r="G218" s="3">
        <v>0</v>
      </c>
      <c r="H218" s="3">
        <v>0</v>
      </c>
      <c r="I218" s="9">
        <f>(C218/SUM(C218,F218))*SUM(D218,G218)</f>
        <v>7</v>
      </c>
      <c r="J218" s="9">
        <f>(C218/SUM(C218,F218))*SUM(E218,H218)</f>
        <v>767</v>
      </c>
      <c r="K218" s="9">
        <f>(F218/SUM(C218,F218))*SUM(D218,G218)</f>
        <v>0</v>
      </c>
      <c r="L218" s="9">
        <f>(F218/SUM(C218,F218))*SUM(E218,H218)</f>
        <v>0</v>
      </c>
      <c r="M218" s="9">
        <f>G218-K218</f>
        <v>0</v>
      </c>
      <c r="N218" s="10" t="e">
        <f>100*(M218/K218)</f>
        <v>#DIV/0!</v>
      </c>
      <c r="O218" s="4" t="str">
        <f>IF(AND(I218&gt;=5,J218&gt;=5,K218&gt;=5,L218&gt;=5),"eligible for chi-square test","not eligible for chi-square test")</f>
        <v>not eligible for chi-square test</v>
      </c>
      <c r="S218" s="6" t="str">
        <f>IF(O218="not eligible for chi-square test","not eligible for chi-square testing",IF(Q218&gt;=0.01,"test results not statistically significant",IF(M218&lt;=0,"test results statistically significant, minority NOT overrepresented in arrests",IF(M218&gt;0,"test results statistically significant, minority overrepresented in arrests"))))</f>
        <v>not eligible for chi-square testing</v>
      </c>
    </row>
    <row r="219" spans="1:19" x14ac:dyDescent="0.2">
      <c r="A219" s="6" t="s">
        <v>323</v>
      </c>
      <c r="B219" s="7" t="s">
        <v>324</v>
      </c>
      <c r="C219" s="8">
        <v>1651</v>
      </c>
      <c r="D219" s="3">
        <v>6</v>
      </c>
      <c r="E219" s="3">
        <v>1645</v>
      </c>
      <c r="F219" s="3">
        <v>0</v>
      </c>
      <c r="G219" s="3">
        <v>0</v>
      </c>
      <c r="H219" s="3">
        <v>0</v>
      </c>
      <c r="I219" s="9">
        <f>(C219/SUM(C219,F219))*SUM(D219,G219)</f>
        <v>6</v>
      </c>
      <c r="J219" s="9">
        <f>(C219/SUM(C219,F219))*SUM(E219,H219)</f>
        <v>1645</v>
      </c>
      <c r="K219" s="9">
        <f>(F219/SUM(C219,F219))*SUM(D219,G219)</f>
        <v>0</v>
      </c>
      <c r="L219" s="9">
        <f>(F219/SUM(C219,F219))*SUM(E219,H219)</f>
        <v>0</v>
      </c>
      <c r="M219" s="9">
        <f>G219-K219</f>
        <v>0</v>
      </c>
      <c r="N219" s="10" t="e">
        <f>100*(M219/K219)</f>
        <v>#DIV/0!</v>
      </c>
      <c r="O219" s="4" t="str">
        <f>IF(AND(I219&gt;=5,J219&gt;=5,K219&gt;=5,L219&gt;=5),"eligible for chi-square test","not eligible for chi-square test")</f>
        <v>not eligible for chi-square test</v>
      </c>
      <c r="S219" s="6" t="str">
        <f>IF(O219="not eligible for chi-square test","not eligible for chi-square testing",IF(Q219&gt;=0.01,"test results not statistically significant",IF(M219&lt;=0,"test results statistically significant, minority NOT overrepresented in arrests",IF(M219&gt;0,"test results statistically significant, minority overrepresented in arrests"))))</f>
        <v>not eligible for chi-square testing</v>
      </c>
    </row>
    <row r="220" spans="1:19" x14ac:dyDescent="0.2">
      <c r="A220" s="6" t="s">
        <v>213</v>
      </c>
      <c r="B220" s="7" t="s">
        <v>214</v>
      </c>
      <c r="C220" s="8">
        <v>886</v>
      </c>
      <c r="D220" s="3">
        <v>0</v>
      </c>
      <c r="E220" s="3">
        <v>886</v>
      </c>
      <c r="F220" s="3">
        <v>8</v>
      </c>
      <c r="G220" s="3">
        <v>0</v>
      </c>
      <c r="H220" s="3">
        <v>8</v>
      </c>
      <c r="I220" s="9">
        <f>(C220/SUM(C220,F220))*SUM(D220,G220)</f>
        <v>0</v>
      </c>
      <c r="J220" s="9">
        <f>(C220/SUM(C220,F220))*SUM(E220,H220)</f>
        <v>886</v>
      </c>
      <c r="K220" s="9">
        <f>(F220/SUM(C220,F220))*SUM(D220,G220)</f>
        <v>0</v>
      </c>
      <c r="L220" s="9">
        <f>(F220/SUM(C220,F220))*SUM(E220,H220)</f>
        <v>8</v>
      </c>
      <c r="M220" s="9">
        <f>G220-K220</f>
        <v>0</v>
      </c>
      <c r="N220" s="10" t="e">
        <f>100*(M220/K220)</f>
        <v>#DIV/0!</v>
      </c>
      <c r="O220" s="4" t="str">
        <f>IF(AND(I220&gt;=5,J220&gt;=5,K220&gt;=5,L220&gt;=5),"eligible for chi-square test","not eligible for chi-square test")</f>
        <v>not eligible for chi-square test</v>
      </c>
      <c r="S220" s="6" t="str">
        <f>IF(O220="not eligible for chi-square test","not eligible for chi-square testing",IF(Q220&gt;=0.01,"test results not statistically significant",IF(M220&lt;=0,"test results statistically significant, minority NOT overrepresented in arrests",IF(M220&gt;0,"test results statistically significant, minority overrepresented in arrests"))))</f>
        <v>not eligible for chi-square testing</v>
      </c>
    </row>
    <row r="221" spans="1:19" x14ac:dyDescent="0.2">
      <c r="A221" s="6" t="s">
        <v>529</v>
      </c>
      <c r="B221" s="7" t="s">
        <v>530</v>
      </c>
      <c r="C221" s="8">
        <v>1197</v>
      </c>
      <c r="D221" s="3">
        <v>35</v>
      </c>
      <c r="E221" s="3">
        <v>1162</v>
      </c>
      <c r="F221" s="3">
        <v>3</v>
      </c>
      <c r="G221" s="3">
        <v>0</v>
      </c>
      <c r="H221" s="3">
        <v>3</v>
      </c>
      <c r="I221" s="9">
        <f>(C221/SUM(C221,F221))*SUM(D221,G221)</f>
        <v>34.912500000000001</v>
      </c>
      <c r="J221" s="9">
        <f>(C221/SUM(C221,F221))*SUM(E221,H221)</f>
        <v>1162.0875000000001</v>
      </c>
      <c r="K221" s="9">
        <f>(F221/SUM(C221,F221))*SUM(D221,G221)</f>
        <v>8.7500000000000008E-2</v>
      </c>
      <c r="L221" s="9">
        <f>(F221/SUM(C221,F221))*SUM(E221,H221)</f>
        <v>2.9125000000000001</v>
      </c>
      <c r="M221" s="9">
        <f>G221-K221</f>
        <v>-8.7500000000000008E-2</v>
      </c>
      <c r="N221" s="10">
        <f>100*(M221/K221)</f>
        <v>-100</v>
      </c>
      <c r="O221" s="4" t="str">
        <f>IF(AND(I221&gt;=5,J221&gt;=5,K221&gt;=5,L221&gt;=5),"eligible for chi-square test","not eligible for chi-square test")</f>
        <v>not eligible for chi-square test</v>
      </c>
      <c r="S221" s="6" t="str">
        <f>IF(O221="not eligible for chi-square test","not eligible for chi-square testing",IF(Q221&gt;=0.01,"test results not statistically significant",IF(M221&lt;=0,"test results statistically significant, minority NOT overrepresented in arrests",IF(M221&gt;0,"test results statistically significant, minority overrepresented in arrests"))))</f>
        <v>not eligible for chi-square testing</v>
      </c>
    </row>
    <row r="222" spans="1:19" x14ac:dyDescent="0.2">
      <c r="A222" s="6" t="s">
        <v>567</v>
      </c>
      <c r="B222" s="7" t="s">
        <v>568</v>
      </c>
      <c r="C222" s="8">
        <v>1128</v>
      </c>
      <c r="D222" s="3">
        <v>14</v>
      </c>
      <c r="E222" s="3">
        <v>1114</v>
      </c>
      <c r="F222" s="3">
        <v>1</v>
      </c>
      <c r="G222" s="3">
        <v>0</v>
      </c>
      <c r="H222" s="3">
        <v>1</v>
      </c>
      <c r="I222" s="9">
        <f>(C222/SUM(C222,F222))*SUM(D222,G222)</f>
        <v>13.987599645704163</v>
      </c>
      <c r="J222" s="9">
        <f>(C222/SUM(C222,F222))*SUM(E222,H222)</f>
        <v>1114.0124003542958</v>
      </c>
      <c r="K222" s="9">
        <f>(F222/SUM(C222,F222))*SUM(D222,G222)</f>
        <v>1.2400354295837024E-2</v>
      </c>
      <c r="L222" s="9">
        <f>(F222/SUM(C222,F222))*SUM(E222,H222)</f>
        <v>0.98759964570416303</v>
      </c>
      <c r="M222" s="9">
        <f>G222-K222</f>
        <v>-1.2400354295837024E-2</v>
      </c>
      <c r="N222" s="10">
        <f>100*(M222/K222)</f>
        <v>-100</v>
      </c>
      <c r="O222" s="4" t="str">
        <f>IF(AND(I222&gt;=5,J222&gt;=5,K222&gt;=5,L222&gt;=5),"eligible for chi-square test","not eligible for chi-square test")</f>
        <v>not eligible for chi-square test</v>
      </c>
      <c r="S222" s="6" t="str">
        <f>IF(O222="not eligible for chi-square test","not eligible for chi-square testing",IF(Q222&gt;=0.01,"test results not statistically significant",IF(M222&lt;=0,"test results statistically significant, minority NOT overrepresented in arrests",IF(M222&gt;0,"test results statistically significant, minority overrepresented in arrests"))))</f>
        <v>not eligible for chi-square testing</v>
      </c>
    </row>
    <row r="223" spans="1:19" x14ac:dyDescent="0.2">
      <c r="A223" s="6" t="s">
        <v>327</v>
      </c>
      <c r="B223" s="7" t="s">
        <v>328</v>
      </c>
      <c r="C223" s="8">
        <v>2553</v>
      </c>
      <c r="D223" s="3">
        <v>39</v>
      </c>
      <c r="E223" s="3">
        <v>2514</v>
      </c>
      <c r="F223" s="3">
        <v>18</v>
      </c>
      <c r="G223" s="3">
        <v>0</v>
      </c>
      <c r="H223" s="3">
        <v>18</v>
      </c>
      <c r="I223" s="9">
        <f>(C223/SUM(C223,F223))*SUM(D223,G223)</f>
        <v>38.726954492415402</v>
      </c>
      <c r="J223" s="9">
        <f>(C223/SUM(C223,F223))*SUM(E223,H223)</f>
        <v>2514.2730455075848</v>
      </c>
      <c r="K223" s="9">
        <f>(F223/SUM(C223,F223))*SUM(D223,G223)</f>
        <v>0.27304550758459745</v>
      </c>
      <c r="L223" s="9">
        <f>(F223/SUM(C223,F223))*SUM(E223,H223)</f>
        <v>17.726954492415402</v>
      </c>
      <c r="M223" s="9">
        <f>G223-K223</f>
        <v>-0.27304550758459745</v>
      </c>
      <c r="N223" s="10">
        <f>100*(M223/K223)</f>
        <v>-100</v>
      </c>
      <c r="O223" s="4" t="str">
        <f>IF(AND(I223&gt;=5,J223&gt;=5,K223&gt;=5,L223&gt;=5),"eligible for chi-square test","not eligible for chi-square test")</f>
        <v>not eligible for chi-square test</v>
      </c>
      <c r="S223" s="6" t="str">
        <f>IF(O223="not eligible for chi-square test","not eligible for chi-square testing",IF(Q223&gt;=0.01,"test results not statistically significant",IF(M223&lt;=0,"test results statistically significant, minority NOT overrepresented in arrests",IF(M223&gt;0,"test results statistically significant, minority overrepresented in arrests"))))</f>
        <v>not eligible for chi-square testing</v>
      </c>
    </row>
    <row r="224" spans="1:19" x14ac:dyDescent="0.2">
      <c r="A224" s="6" t="s">
        <v>559</v>
      </c>
      <c r="B224" s="7" t="s">
        <v>560</v>
      </c>
      <c r="C224" s="8">
        <v>38</v>
      </c>
      <c r="D224" s="3">
        <v>0</v>
      </c>
      <c r="E224" s="3">
        <v>38</v>
      </c>
      <c r="F224" s="3">
        <v>1</v>
      </c>
      <c r="G224" s="3">
        <v>0</v>
      </c>
      <c r="H224" s="3">
        <v>1</v>
      </c>
      <c r="I224" s="9">
        <f>(C224/SUM(C224,F224))*SUM(D224,G224)</f>
        <v>0</v>
      </c>
      <c r="J224" s="9">
        <f>(C224/SUM(C224,F224))*SUM(E224,H224)</f>
        <v>38</v>
      </c>
      <c r="K224" s="9">
        <f>(F224/SUM(C224,F224))*SUM(D224,G224)</f>
        <v>0</v>
      </c>
      <c r="L224" s="9">
        <f>(F224/SUM(C224,F224))*SUM(E224,H224)</f>
        <v>1</v>
      </c>
      <c r="M224" s="9">
        <f>G224-K224</f>
        <v>0</v>
      </c>
      <c r="N224" s="10" t="e">
        <f>100*(M224/K224)</f>
        <v>#DIV/0!</v>
      </c>
      <c r="O224" s="4" t="str">
        <f>IF(AND(I224&gt;=5,J224&gt;=5,K224&gt;=5,L224&gt;=5),"eligible for chi-square test","not eligible for chi-square test")</f>
        <v>not eligible for chi-square test</v>
      </c>
      <c r="S224" s="6" t="str">
        <f>IF(O224="not eligible for chi-square test","not eligible for chi-square testing",IF(Q224&gt;=0.01,"test results not statistically significant",IF(M224&lt;=0,"test results statistically significant, minority NOT overrepresented in arrests",IF(M224&gt;0,"test results statistically significant, minority overrepresented in arrests"))))</f>
        <v>not eligible for chi-square testing</v>
      </c>
    </row>
    <row r="225" spans="1:19" x14ac:dyDescent="0.2">
      <c r="A225" s="6" t="s">
        <v>121</v>
      </c>
      <c r="B225" s="7" t="s">
        <v>122</v>
      </c>
      <c r="C225" s="8">
        <v>85</v>
      </c>
      <c r="D225" s="3">
        <v>0</v>
      </c>
      <c r="E225" s="3">
        <v>85</v>
      </c>
      <c r="F225" s="3">
        <v>0</v>
      </c>
      <c r="G225" s="3">
        <v>0</v>
      </c>
      <c r="H225" s="3">
        <v>0</v>
      </c>
      <c r="I225" s="9">
        <f>(C225/SUM(C225,F225))*SUM(D225,G225)</f>
        <v>0</v>
      </c>
      <c r="J225" s="9">
        <f>(C225/SUM(C225,F225))*SUM(E225,H225)</f>
        <v>85</v>
      </c>
      <c r="K225" s="9">
        <f>(F225/SUM(C225,F225))*SUM(D225,G225)</f>
        <v>0</v>
      </c>
      <c r="L225" s="9">
        <f>(F225/SUM(C225,F225))*SUM(E225,H225)</f>
        <v>0</v>
      </c>
      <c r="M225" s="9">
        <f>G225-K225</f>
        <v>0</v>
      </c>
      <c r="N225" s="10" t="e">
        <f>100*(M225/K225)</f>
        <v>#DIV/0!</v>
      </c>
      <c r="O225" s="4" t="str">
        <f>IF(AND(I225&gt;=5,J225&gt;=5,K225&gt;=5,L225&gt;=5),"eligible for chi-square test","not eligible for chi-square test")</f>
        <v>not eligible for chi-square test</v>
      </c>
      <c r="S225" s="6" t="str">
        <f>IF(O225="not eligible for chi-square test","not eligible for chi-square testing",IF(Q225&gt;=0.01,"test results not statistically significant",IF(M225&lt;=0,"test results statistically significant, minority NOT overrepresented in arrests",IF(M225&gt;0,"test results statistically significant, minority overrepresented in arrests"))))</f>
        <v>not eligible for chi-square testing</v>
      </c>
    </row>
    <row r="226" spans="1:19" x14ac:dyDescent="0.2">
      <c r="A226" s="6" t="s">
        <v>149</v>
      </c>
      <c r="B226" s="7" t="s">
        <v>150</v>
      </c>
      <c r="C226" s="8">
        <v>165</v>
      </c>
      <c r="D226" s="3">
        <v>1</v>
      </c>
      <c r="E226" s="3">
        <v>164</v>
      </c>
      <c r="F226" s="3">
        <v>1</v>
      </c>
      <c r="G226" s="3">
        <v>0</v>
      </c>
      <c r="H226" s="3">
        <v>1</v>
      </c>
      <c r="I226" s="9">
        <f>(C226/SUM(C226,F226))*SUM(D226,G226)</f>
        <v>0.99397590361445787</v>
      </c>
      <c r="J226" s="9">
        <f>(C226/SUM(C226,F226))*SUM(E226,H226)</f>
        <v>164.00602409638554</v>
      </c>
      <c r="K226" s="9">
        <f>(F226/SUM(C226,F226))*SUM(D226,G226)</f>
        <v>6.024096385542169E-3</v>
      </c>
      <c r="L226" s="9">
        <f>(F226/SUM(C226,F226))*SUM(E226,H226)</f>
        <v>0.99397590361445787</v>
      </c>
      <c r="M226" s="9">
        <f>G226-K226</f>
        <v>-6.024096385542169E-3</v>
      </c>
      <c r="N226" s="10">
        <f>100*(M226/K226)</f>
        <v>-100</v>
      </c>
      <c r="O226" s="4" t="str">
        <f>IF(AND(I226&gt;=5,J226&gt;=5,K226&gt;=5,L226&gt;=5),"eligible for chi-square test","not eligible for chi-square test")</f>
        <v>not eligible for chi-square test</v>
      </c>
      <c r="S226" s="6" t="str">
        <f>IF(O226="not eligible for chi-square test","not eligible for chi-square testing",IF(Q226&gt;=0.01,"test results not statistically significant",IF(M226&lt;=0,"test results statistically significant, minority NOT overrepresented in arrests",IF(M226&gt;0,"test results statistically significant, minority overrepresented in arrests"))))</f>
        <v>not eligible for chi-square testing</v>
      </c>
    </row>
    <row r="227" spans="1:19" x14ac:dyDescent="0.2">
      <c r="A227" s="6" t="s">
        <v>409</v>
      </c>
      <c r="B227" s="7" t="s">
        <v>410</v>
      </c>
      <c r="C227" s="8">
        <v>439</v>
      </c>
      <c r="D227" s="3">
        <v>0</v>
      </c>
      <c r="E227" s="3">
        <v>439</v>
      </c>
      <c r="F227" s="3">
        <v>1</v>
      </c>
      <c r="G227" s="3">
        <v>0</v>
      </c>
      <c r="H227" s="3">
        <v>1</v>
      </c>
      <c r="I227" s="9">
        <f>(C227/SUM(C227,F227))*SUM(D227,G227)</f>
        <v>0</v>
      </c>
      <c r="J227" s="9">
        <f>(C227/SUM(C227,F227))*SUM(E227,H227)</f>
        <v>439</v>
      </c>
      <c r="K227" s="9">
        <f>(F227/SUM(C227,F227))*SUM(D227,G227)</f>
        <v>0</v>
      </c>
      <c r="L227" s="9">
        <f>(F227/SUM(C227,F227))*SUM(E227,H227)</f>
        <v>1</v>
      </c>
      <c r="M227" s="9">
        <f>G227-K227</f>
        <v>0</v>
      </c>
      <c r="N227" s="10" t="e">
        <f>100*(M227/K227)</f>
        <v>#DIV/0!</v>
      </c>
      <c r="O227" s="4" t="str">
        <f>IF(AND(I227&gt;=5,J227&gt;=5,K227&gt;=5,L227&gt;=5),"eligible for chi-square test","not eligible for chi-square test")</f>
        <v>not eligible for chi-square test</v>
      </c>
      <c r="S227" s="6" t="str">
        <f>IF(O227="not eligible for chi-square test","not eligible for chi-square testing",IF(Q227&gt;=0.01,"test results not statistically significant",IF(M227&lt;=0,"test results statistically significant, minority NOT overrepresented in arrests",IF(M227&gt;0,"test results statistically significant, minority overrepresented in arrests"))))</f>
        <v>not eligible for chi-square testing</v>
      </c>
    </row>
    <row r="228" spans="1:19" x14ac:dyDescent="0.2">
      <c r="A228" s="6" t="s">
        <v>329</v>
      </c>
      <c r="B228" s="7" t="s">
        <v>330</v>
      </c>
      <c r="C228" s="8">
        <v>226</v>
      </c>
      <c r="D228" s="3">
        <v>3</v>
      </c>
      <c r="E228" s="3">
        <v>223</v>
      </c>
      <c r="F228" s="3">
        <v>0</v>
      </c>
      <c r="G228" s="3">
        <v>0</v>
      </c>
      <c r="H228" s="3">
        <v>0</v>
      </c>
      <c r="I228" s="9">
        <f>(C228/SUM(C228,F228))*SUM(D228,G228)</f>
        <v>3</v>
      </c>
      <c r="J228" s="9">
        <f>(C228/SUM(C228,F228))*SUM(E228,H228)</f>
        <v>223</v>
      </c>
      <c r="K228" s="9">
        <f>(F228/SUM(C228,F228))*SUM(D228,G228)</f>
        <v>0</v>
      </c>
      <c r="L228" s="9">
        <f>(F228/SUM(C228,F228))*SUM(E228,H228)</f>
        <v>0</v>
      </c>
      <c r="M228" s="9">
        <f>G228-K228</f>
        <v>0</v>
      </c>
      <c r="N228" s="10" t="e">
        <f>100*(M228/K228)</f>
        <v>#DIV/0!</v>
      </c>
      <c r="O228" s="4" t="str">
        <f>IF(AND(I228&gt;=5,J228&gt;=5,K228&gt;=5,L228&gt;=5),"eligible for chi-square test","not eligible for chi-square test")</f>
        <v>not eligible for chi-square test</v>
      </c>
      <c r="S228" s="6" t="str">
        <f>IF(O228="not eligible for chi-square test","not eligible for chi-square testing",IF(Q228&gt;=0.01,"test results not statistically significant",IF(M228&lt;=0,"test results statistically significant, minority NOT overrepresented in arrests",IF(M228&gt;0,"test results statistically significant, minority overrepresented in arrests"))))</f>
        <v>not eligible for chi-square testing</v>
      </c>
    </row>
    <row r="229" spans="1:19" x14ac:dyDescent="0.2">
      <c r="A229" s="6" t="s">
        <v>535</v>
      </c>
      <c r="B229" s="7" t="s">
        <v>536</v>
      </c>
      <c r="C229" s="8">
        <v>25</v>
      </c>
      <c r="D229" s="3">
        <v>0</v>
      </c>
      <c r="E229" s="3">
        <v>25</v>
      </c>
      <c r="F229" s="3">
        <v>0</v>
      </c>
      <c r="G229" s="3">
        <v>0</v>
      </c>
      <c r="H229" s="3">
        <v>0</v>
      </c>
      <c r="I229" s="9">
        <f>(C229/SUM(C229,F229))*SUM(D229,G229)</f>
        <v>0</v>
      </c>
      <c r="J229" s="9">
        <f>(C229/SUM(C229,F229))*SUM(E229,H229)</f>
        <v>25</v>
      </c>
      <c r="K229" s="9">
        <f>(F229/SUM(C229,F229))*SUM(D229,G229)</f>
        <v>0</v>
      </c>
      <c r="L229" s="9">
        <f>(F229/SUM(C229,F229))*SUM(E229,H229)</f>
        <v>0</v>
      </c>
      <c r="M229" s="9">
        <f>G229-K229</f>
        <v>0</v>
      </c>
      <c r="N229" s="10" t="e">
        <f>100*(M229/K229)</f>
        <v>#DIV/0!</v>
      </c>
      <c r="O229" s="4" t="str">
        <f>IF(AND(I229&gt;=5,J229&gt;=5,K229&gt;=5,L229&gt;=5),"eligible for chi-square test","not eligible for chi-square test")</f>
        <v>not eligible for chi-square test</v>
      </c>
      <c r="S229" s="6" t="str">
        <f>IF(O229="not eligible for chi-square test","not eligible for chi-square testing",IF(Q229&gt;=0.01,"test results not statistically significant",IF(M229&lt;=0,"test results statistically significant, minority NOT overrepresented in arrests",IF(M229&gt;0,"test results statistically significant, minority overrepresented in arrests"))))</f>
        <v>not eligible for chi-square testing</v>
      </c>
    </row>
    <row r="230" spans="1:19" x14ac:dyDescent="0.2">
      <c r="A230" s="6" t="s">
        <v>531</v>
      </c>
      <c r="B230" s="7" t="s">
        <v>532</v>
      </c>
      <c r="C230" s="8">
        <v>627</v>
      </c>
      <c r="D230" s="3">
        <v>3</v>
      </c>
      <c r="E230" s="3">
        <v>624</v>
      </c>
      <c r="F230" s="3">
        <v>0</v>
      </c>
      <c r="G230" s="3">
        <v>0</v>
      </c>
      <c r="H230" s="3">
        <v>0</v>
      </c>
      <c r="I230" s="9">
        <f>(C230/SUM(C230,F230))*SUM(D230,G230)</f>
        <v>3</v>
      </c>
      <c r="J230" s="9">
        <f>(C230/SUM(C230,F230))*SUM(E230,H230)</f>
        <v>624</v>
      </c>
      <c r="K230" s="9">
        <f>(F230/SUM(C230,F230))*SUM(D230,G230)</f>
        <v>0</v>
      </c>
      <c r="L230" s="9">
        <f>(F230/SUM(C230,F230))*SUM(E230,H230)</f>
        <v>0</v>
      </c>
      <c r="M230" s="9">
        <f>G230-K230</f>
        <v>0</v>
      </c>
      <c r="N230" s="10" t="e">
        <f>100*(M230/K230)</f>
        <v>#DIV/0!</v>
      </c>
      <c r="O230" s="4" t="str">
        <f>IF(AND(I230&gt;=5,J230&gt;=5,K230&gt;=5,L230&gt;=5),"eligible for chi-square test","not eligible for chi-square test")</f>
        <v>not eligible for chi-square test</v>
      </c>
      <c r="S230" s="6" t="str">
        <f>IF(O230="not eligible for chi-square test","not eligible for chi-square testing",IF(Q230&gt;=0.01,"test results not statistically significant",IF(M230&lt;=0,"test results statistically significant, minority NOT overrepresented in arrests",IF(M230&gt;0,"test results statistically significant, minority overrepresented in arrests"))))</f>
        <v>not eligible for chi-square testing</v>
      </c>
    </row>
    <row r="231" spans="1:19" x14ac:dyDescent="0.2">
      <c r="A231" s="6" t="s">
        <v>541</v>
      </c>
      <c r="B231" s="7" t="s">
        <v>542</v>
      </c>
      <c r="C231" s="8">
        <v>3862</v>
      </c>
      <c r="D231" s="3">
        <v>36</v>
      </c>
      <c r="E231" s="3">
        <v>3826</v>
      </c>
      <c r="F231" s="3">
        <v>4</v>
      </c>
      <c r="G231" s="3">
        <v>0</v>
      </c>
      <c r="H231" s="3">
        <v>4</v>
      </c>
      <c r="I231" s="9">
        <f>(C231/SUM(C231,F231))*SUM(D231,G231)</f>
        <v>35.96275219865494</v>
      </c>
      <c r="J231" s="9">
        <f>(C231/SUM(C231,F231))*SUM(E231,H231)</f>
        <v>3826.0372478013451</v>
      </c>
      <c r="K231" s="9">
        <f>(F231/SUM(C231,F231))*SUM(D231,G231)</f>
        <v>3.7247801345059492E-2</v>
      </c>
      <c r="L231" s="9">
        <f>(F231/SUM(C231,F231))*SUM(E231,H231)</f>
        <v>3.9627521986549405</v>
      </c>
      <c r="M231" s="9">
        <f>G231-K231</f>
        <v>-3.7247801345059492E-2</v>
      </c>
      <c r="N231" s="10">
        <f>100*(M231/K231)</f>
        <v>-100</v>
      </c>
      <c r="O231" s="4" t="str">
        <f>IF(AND(I231&gt;=5,J231&gt;=5,K231&gt;=5,L231&gt;=5),"eligible for chi-square test","not eligible for chi-square test")</f>
        <v>not eligible for chi-square test</v>
      </c>
      <c r="S231" s="6" t="str">
        <f>IF(O231="not eligible for chi-square test","not eligible for chi-square testing",IF(Q231&gt;=0.01,"test results not statistically significant",IF(M231&lt;=0,"test results statistically significant, minority NOT overrepresented in arrests",IF(M231&gt;0,"test results statistically significant, minority overrepresented in arrests"))))</f>
        <v>not eligible for chi-square testing</v>
      </c>
    </row>
    <row r="232" spans="1:19" x14ac:dyDescent="0.2">
      <c r="A232" s="6" t="s">
        <v>543</v>
      </c>
      <c r="B232" s="7" t="s">
        <v>544</v>
      </c>
      <c r="C232" s="8">
        <v>104</v>
      </c>
      <c r="D232" s="3">
        <v>0</v>
      </c>
      <c r="E232" s="3">
        <v>104</v>
      </c>
      <c r="F232" s="3">
        <v>0</v>
      </c>
      <c r="G232" s="3">
        <v>0</v>
      </c>
      <c r="H232" s="3">
        <v>0</v>
      </c>
      <c r="I232" s="9">
        <f>(C232/SUM(C232,F232))*SUM(D232,G232)</f>
        <v>0</v>
      </c>
      <c r="J232" s="9">
        <f>(C232/SUM(C232,F232))*SUM(E232,H232)</f>
        <v>104</v>
      </c>
      <c r="K232" s="9">
        <f>(F232/SUM(C232,F232))*SUM(D232,G232)</f>
        <v>0</v>
      </c>
      <c r="L232" s="9">
        <f>(F232/SUM(C232,F232))*SUM(E232,H232)</f>
        <v>0</v>
      </c>
      <c r="M232" s="9">
        <f>G232-K232</f>
        <v>0</v>
      </c>
      <c r="N232" s="10" t="e">
        <f>100*(M232/K232)</f>
        <v>#DIV/0!</v>
      </c>
      <c r="O232" s="4" t="str">
        <f>IF(AND(I232&gt;=5,J232&gt;=5,K232&gt;=5,L232&gt;=5),"eligible for chi-square test","not eligible for chi-square test")</f>
        <v>not eligible for chi-square test</v>
      </c>
      <c r="S232" s="6" t="str">
        <f>IF(O232="not eligible for chi-square test","not eligible for chi-square testing",IF(Q232&gt;=0.01,"test results not statistically significant",IF(M232&lt;=0,"test results statistically significant, minority NOT overrepresented in arrests",IF(M232&gt;0,"test results statistically significant, minority overrepresented in arrests"))))</f>
        <v>not eligible for chi-square testing</v>
      </c>
    </row>
    <row r="233" spans="1:19" x14ac:dyDescent="0.2">
      <c r="A233" s="6" t="s">
        <v>337</v>
      </c>
      <c r="B233" s="7" t="s">
        <v>338</v>
      </c>
      <c r="C233" s="8">
        <v>5283</v>
      </c>
      <c r="D233" s="3">
        <v>0</v>
      </c>
      <c r="E233" s="3">
        <v>5283</v>
      </c>
      <c r="F233" s="3">
        <v>70</v>
      </c>
      <c r="G233" s="3">
        <v>0</v>
      </c>
      <c r="H233" s="3">
        <v>70</v>
      </c>
      <c r="I233" s="9">
        <f>(C233/SUM(C233,F233))*SUM(D233,G233)</f>
        <v>0</v>
      </c>
      <c r="J233" s="9">
        <f>(C233/SUM(C233,F233))*SUM(E233,H233)</f>
        <v>5283</v>
      </c>
      <c r="K233" s="9">
        <f>(F233/SUM(C233,F233))*SUM(D233,G233)</f>
        <v>0</v>
      </c>
      <c r="L233" s="9">
        <f>(F233/SUM(C233,F233))*SUM(E233,H233)</f>
        <v>70</v>
      </c>
      <c r="M233" s="9">
        <f>G233-K233</f>
        <v>0</v>
      </c>
      <c r="N233" s="10" t="e">
        <f>100*(M233/K233)</f>
        <v>#DIV/0!</v>
      </c>
      <c r="O233" s="4" t="str">
        <f>IF(AND(I233&gt;=5,J233&gt;=5,K233&gt;=5,L233&gt;=5),"eligible for chi-square test","not eligible for chi-square test")</f>
        <v>not eligible for chi-square test</v>
      </c>
      <c r="S233" s="6" t="str">
        <f>IF(O233="not eligible for chi-square test","not eligible for chi-square testing",IF(Q233&gt;=0.01,"test results not statistically significant",IF(M233&lt;=0,"test results statistically significant, minority NOT overrepresented in arrests",IF(M233&gt;0,"test results statistically significant, minority overrepresented in arrests"))))</f>
        <v>not eligible for chi-square testing</v>
      </c>
    </row>
    <row r="234" spans="1:19" x14ac:dyDescent="0.2">
      <c r="A234" s="6" t="s">
        <v>339</v>
      </c>
      <c r="B234" s="7" t="s">
        <v>340</v>
      </c>
      <c r="C234" s="8">
        <v>967</v>
      </c>
      <c r="D234" s="3">
        <v>0</v>
      </c>
      <c r="E234" s="3">
        <v>967</v>
      </c>
      <c r="F234" s="3">
        <v>5</v>
      </c>
      <c r="G234" s="3">
        <v>0</v>
      </c>
      <c r="H234" s="3">
        <v>5</v>
      </c>
      <c r="I234" s="9">
        <f>(C234/SUM(C234,F234))*SUM(D234,G234)</f>
        <v>0</v>
      </c>
      <c r="J234" s="9">
        <f>(C234/SUM(C234,F234))*SUM(E234,H234)</f>
        <v>967</v>
      </c>
      <c r="K234" s="9">
        <f>(F234/SUM(C234,F234))*SUM(D234,G234)</f>
        <v>0</v>
      </c>
      <c r="L234" s="9">
        <f>(F234/SUM(C234,F234))*SUM(E234,H234)</f>
        <v>5</v>
      </c>
      <c r="M234" s="9">
        <f>G234-K234</f>
        <v>0</v>
      </c>
      <c r="N234" s="10" t="e">
        <f>100*(M234/K234)</f>
        <v>#DIV/0!</v>
      </c>
      <c r="O234" s="4" t="str">
        <f>IF(AND(I234&gt;=5,J234&gt;=5,K234&gt;=5,L234&gt;=5),"eligible for chi-square test","not eligible for chi-square test")</f>
        <v>not eligible for chi-square test</v>
      </c>
      <c r="S234" s="6" t="str">
        <f>IF(O234="not eligible for chi-square test","not eligible for chi-square testing",IF(Q234&gt;=0.01,"test results not statistically significant",IF(M234&lt;=0,"test results statistically significant, minority NOT overrepresented in arrests",IF(M234&gt;0,"test results statistically significant, minority overrepresented in arrests"))))</f>
        <v>not eligible for chi-square testing</v>
      </c>
    </row>
    <row r="235" spans="1:19" x14ac:dyDescent="0.2">
      <c r="A235" s="6" t="s">
        <v>345</v>
      </c>
      <c r="B235" s="7" t="s">
        <v>346</v>
      </c>
      <c r="C235" s="8">
        <v>2053</v>
      </c>
      <c r="D235" s="3">
        <v>42</v>
      </c>
      <c r="E235" s="3">
        <v>2011</v>
      </c>
      <c r="F235" s="3">
        <v>7</v>
      </c>
      <c r="G235" s="3">
        <v>0</v>
      </c>
      <c r="H235" s="3">
        <v>7</v>
      </c>
      <c r="I235" s="9">
        <f>(C235/SUM(C235,F235))*SUM(D235,G235)</f>
        <v>41.857281553398053</v>
      </c>
      <c r="J235" s="9">
        <f>(C235/SUM(C235,F235))*SUM(E235,H235)</f>
        <v>2011.1427184466017</v>
      </c>
      <c r="K235" s="9">
        <f>(F235/SUM(C235,F235))*SUM(D235,G235)</f>
        <v>0.14271844660194175</v>
      </c>
      <c r="L235" s="9">
        <f>(F235/SUM(C235,F235))*SUM(E235,H235)</f>
        <v>6.8572815533980584</v>
      </c>
      <c r="M235" s="9">
        <f>G235-K235</f>
        <v>-0.14271844660194175</v>
      </c>
      <c r="N235" s="10">
        <f>100*(M235/K235)</f>
        <v>-100</v>
      </c>
      <c r="O235" s="4" t="str">
        <f>IF(AND(I235&gt;=5,J235&gt;=5,K235&gt;=5,L235&gt;=5),"eligible for chi-square test","not eligible for chi-square test")</f>
        <v>not eligible for chi-square test</v>
      </c>
      <c r="S235" s="6" t="str">
        <f>IF(O235="not eligible for chi-square test","not eligible for chi-square testing",IF(Q235&gt;=0.01,"test results not statistically significant",IF(M235&lt;=0,"test results statistically significant, minority NOT overrepresented in arrests",IF(M235&gt;0,"test results statistically significant, minority overrepresented in arrests"))))</f>
        <v>not eligible for chi-square testing</v>
      </c>
    </row>
    <row r="236" spans="1:19" x14ac:dyDescent="0.2">
      <c r="A236" s="6" t="s">
        <v>133</v>
      </c>
      <c r="B236" s="7" t="s">
        <v>134</v>
      </c>
      <c r="C236" s="8">
        <v>1510</v>
      </c>
      <c r="D236" s="3">
        <v>10</v>
      </c>
      <c r="E236" s="3">
        <v>1500</v>
      </c>
      <c r="F236" s="3">
        <v>1</v>
      </c>
      <c r="G236" s="3">
        <v>0</v>
      </c>
      <c r="H236" s="3">
        <v>1</v>
      </c>
      <c r="I236" s="9">
        <f>(C236/SUM(C236,F236))*SUM(D236,G236)</f>
        <v>9.9933818663136993</v>
      </c>
      <c r="J236" s="9">
        <f>(C236/SUM(C236,F236))*SUM(E236,H236)</f>
        <v>1500.0066181336863</v>
      </c>
      <c r="K236" s="9">
        <f>(F236/SUM(C236,F236))*SUM(D236,G236)</f>
        <v>6.6181336863004635E-3</v>
      </c>
      <c r="L236" s="9">
        <f>(F236/SUM(C236,F236))*SUM(E236,H236)</f>
        <v>0.99338186631369951</v>
      </c>
      <c r="M236" s="9">
        <f>G236-K236</f>
        <v>-6.6181336863004635E-3</v>
      </c>
      <c r="N236" s="10">
        <f>100*(M236/K236)</f>
        <v>-100</v>
      </c>
      <c r="O236" s="4" t="str">
        <f>IF(AND(I236&gt;=5,J236&gt;=5,K236&gt;=5,L236&gt;=5),"eligible for chi-square test","not eligible for chi-square test")</f>
        <v>not eligible for chi-square test</v>
      </c>
      <c r="S236" s="6" t="str">
        <f>IF(O236="not eligible for chi-square test","not eligible for chi-square testing",IF(Q236&gt;=0.01,"test results not statistically significant",IF(M236&lt;=0,"test results statistically significant, minority NOT overrepresented in arrests",IF(M236&gt;0,"test results statistically significant, minority overrepresented in arrests"))))</f>
        <v>not eligible for chi-square testing</v>
      </c>
    </row>
    <row r="237" spans="1:19" x14ac:dyDescent="0.2">
      <c r="A237" s="6" t="s">
        <v>443</v>
      </c>
      <c r="B237" s="7" t="s">
        <v>444</v>
      </c>
      <c r="C237" s="8">
        <v>13</v>
      </c>
      <c r="D237" s="3">
        <v>0</v>
      </c>
      <c r="E237" s="3">
        <v>13</v>
      </c>
      <c r="F237" s="3">
        <v>0</v>
      </c>
      <c r="G237" s="3">
        <v>0</v>
      </c>
      <c r="H237" s="3">
        <v>0</v>
      </c>
      <c r="I237" s="9">
        <f>(C237/SUM(C237,F237))*SUM(D237,G237)</f>
        <v>0</v>
      </c>
      <c r="J237" s="9">
        <f>(C237/SUM(C237,F237))*SUM(E237,H237)</f>
        <v>13</v>
      </c>
      <c r="K237" s="9">
        <f>(F237/SUM(C237,F237))*SUM(D237,G237)</f>
        <v>0</v>
      </c>
      <c r="L237" s="9">
        <f>(F237/SUM(C237,F237))*SUM(E237,H237)</f>
        <v>0</v>
      </c>
      <c r="M237" s="9">
        <f>G237-K237</f>
        <v>0</v>
      </c>
      <c r="N237" s="10" t="e">
        <f>100*(M237/K237)</f>
        <v>#DIV/0!</v>
      </c>
      <c r="O237" s="4" t="str">
        <f>IF(AND(I237&gt;=5,J237&gt;=5,K237&gt;=5,L237&gt;=5),"eligible for chi-square test","not eligible for chi-square test")</f>
        <v>not eligible for chi-square test</v>
      </c>
      <c r="S237" s="6" t="str">
        <f>IF(O237="not eligible for chi-square test","not eligible for chi-square testing",IF(Q237&gt;=0.01,"test results not statistically significant",IF(M237&lt;=0,"test results statistically significant, minority NOT overrepresented in arrests",IF(M237&gt;0,"test results statistically significant, minority overrepresented in arrests"))))</f>
        <v>not eligible for chi-square testing</v>
      </c>
    </row>
    <row r="238" spans="1:19" x14ac:dyDescent="0.2">
      <c r="A238" s="6" t="s">
        <v>361</v>
      </c>
      <c r="B238" s="7" t="s">
        <v>362</v>
      </c>
      <c r="C238" s="8">
        <v>82</v>
      </c>
      <c r="D238" s="3">
        <v>0</v>
      </c>
      <c r="E238" s="3">
        <v>82</v>
      </c>
      <c r="F238" s="3">
        <v>0</v>
      </c>
      <c r="G238" s="3">
        <v>0</v>
      </c>
      <c r="H238" s="3">
        <v>0</v>
      </c>
      <c r="I238" s="9">
        <f>(C238/SUM(C238,F238))*SUM(D238,G238)</f>
        <v>0</v>
      </c>
      <c r="J238" s="9">
        <f>(C238/SUM(C238,F238))*SUM(E238,H238)</f>
        <v>82</v>
      </c>
      <c r="K238" s="9">
        <f>(F238/SUM(C238,F238))*SUM(D238,G238)</f>
        <v>0</v>
      </c>
      <c r="L238" s="9">
        <f>(F238/SUM(C238,F238))*SUM(E238,H238)</f>
        <v>0</v>
      </c>
      <c r="M238" s="9">
        <f>G238-K238</f>
        <v>0</v>
      </c>
      <c r="N238" s="10" t="e">
        <f>100*(M238/K238)</f>
        <v>#DIV/0!</v>
      </c>
      <c r="O238" s="4" t="str">
        <f>IF(AND(I238&gt;=5,J238&gt;=5,K238&gt;=5,L238&gt;=5),"eligible for chi-square test","not eligible for chi-square test")</f>
        <v>not eligible for chi-square test</v>
      </c>
      <c r="S238" s="6" t="str">
        <f>IF(O238="not eligible for chi-square test","not eligible for chi-square testing",IF(Q238&gt;=0.01,"test results not statistically significant",IF(M238&lt;=0,"test results statistically significant, minority NOT overrepresented in arrests",IF(M238&gt;0,"test results statistically significant, minority overrepresented in arrests"))))</f>
        <v>not eligible for chi-square testing</v>
      </c>
    </row>
    <row r="239" spans="1:19" x14ac:dyDescent="0.2">
      <c r="A239" s="6" t="s">
        <v>333</v>
      </c>
      <c r="B239" s="7" t="s">
        <v>334</v>
      </c>
      <c r="C239" s="8">
        <v>2739</v>
      </c>
      <c r="D239" s="3">
        <v>22</v>
      </c>
      <c r="E239" s="3">
        <v>2717</v>
      </c>
      <c r="F239" s="3">
        <v>10</v>
      </c>
      <c r="G239" s="3">
        <v>0</v>
      </c>
      <c r="H239" s="3">
        <v>10</v>
      </c>
      <c r="I239" s="9">
        <f>(C239/SUM(C239,F239))*SUM(D239,G239)</f>
        <v>21.919970898508549</v>
      </c>
      <c r="J239" s="9">
        <f>(C239/SUM(C239,F239))*SUM(E239,H239)</f>
        <v>2717.0800291014916</v>
      </c>
      <c r="K239" s="9">
        <f>(F239/SUM(C239,F239))*SUM(D239,G239)</f>
        <v>8.0029101491451426E-2</v>
      </c>
      <c r="L239" s="9">
        <f>(F239/SUM(C239,F239))*SUM(E239,H239)</f>
        <v>9.9199708985085486</v>
      </c>
      <c r="M239" s="9">
        <f>G239-K239</f>
        <v>-8.0029101491451426E-2</v>
      </c>
      <c r="N239" s="10">
        <f>100*(M239/K239)</f>
        <v>-100</v>
      </c>
      <c r="O239" s="4" t="str">
        <f>IF(AND(I239&gt;=5,J239&gt;=5,K239&gt;=5,L239&gt;=5),"eligible for chi-square test","not eligible for chi-square test")</f>
        <v>not eligible for chi-square test</v>
      </c>
      <c r="S239" s="6" t="str">
        <f>IF(O239="not eligible for chi-square test","not eligible for chi-square testing",IF(Q239&gt;=0.01,"test results not statistically significant",IF(M239&lt;=0,"test results statistically significant, minority NOT overrepresented in arrests",IF(M239&gt;0,"test results statistically significant, minority overrepresented in arrests"))))</f>
        <v>not eligible for chi-square testing</v>
      </c>
    </row>
    <row r="240" spans="1:19" x14ac:dyDescent="0.2">
      <c r="A240" s="6" t="s">
        <v>365</v>
      </c>
      <c r="B240" s="7" t="s">
        <v>366</v>
      </c>
      <c r="C240" s="8">
        <v>543</v>
      </c>
      <c r="D240" s="3">
        <v>8</v>
      </c>
      <c r="E240" s="3">
        <v>535</v>
      </c>
      <c r="F240" s="3">
        <v>0</v>
      </c>
      <c r="G240" s="3">
        <v>0</v>
      </c>
      <c r="H240" s="3">
        <v>0</v>
      </c>
      <c r="I240" s="9">
        <f>(C240/SUM(C240,F240))*SUM(D240,G240)</f>
        <v>8</v>
      </c>
      <c r="J240" s="9">
        <f>(C240/SUM(C240,F240))*SUM(E240,H240)</f>
        <v>535</v>
      </c>
      <c r="K240" s="9">
        <f>(F240/SUM(C240,F240))*SUM(D240,G240)</f>
        <v>0</v>
      </c>
      <c r="L240" s="9">
        <f>(F240/SUM(C240,F240))*SUM(E240,H240)</f>
        <v>0</v>
      </c>
      <c r="M240" s="9">
        <f>G240-K240</f>
        <v>0</v>
      </c>
      <c r="N240" s="10" t="e">
        <f>100*(M240/K240)</f>
        <v>#DIV/0!</v>
      </c>
      <c r="O240" s="4" t="str">
        <f>IF(AND(I240&gt;=5,J240&gt;=5,K240&gt;=5,L240&gt;=5),"eligible for chi-square test","not eligible for chi-square test")</f>
        <v>not eligible for chi-square test</v>
      </c>
      <c r="S240" s="6" t="str">
        <f>IF(O240="not eligible for chi-square test","not eligible for chi-square testing",IF(Q240&gt;=0.01,"test results not statistically significant",IF(M240&lt;=0,"test results statistically significant, minority NOT overrepresented in arrests",IF(M240&gt;0,"test results statistically significant, minority overrepresented in arrests"))))</f>
        <v>not eligible for chi-square testing</v>
      </c>
    </row>
    <row r="241" spans="1:19" x14ac:dyDescent="0.2">
      <c r="A241" s="6" t="s">
        <v>17</v>
      </c>
      <c r="B241" s="7" t="s">
        <v>18</v>
      </c>
      <c r="C241" s="8">
        <v>264</v>
      </c>
      <c r="D241" s="3">
        <v>0</v>
      </c>
      <c r="E241" s="3">
        <v>264</v>
      </c>
      <c r="F241" s="3">
        <v>0</v>
      </c>
      <c r="G241" s="3">
        <v>0</v>
      </c>
      <c r="H241" s="3">
        <v>0</v>
      </c>
      <c r="I241" s="9">
        <f>(C241/SUM(C241,F241))*SUM(D241,G241)</f>
        <v>0</v>
      </c>
      <c r="J241" s="9">
        <f>(C241/SUM(C241,F241))*SUM(E241,H241)</f>
        <v>264</v>
      </c>
      <c r="K241" s="9">
        <f>(F241/SUM(C241,F241))*SUM(D241,G241)</f>
        <v>0</v>
      </c>
      <c r="L241" s="9">
        <f>(F241/SUM(C241,F241))*SUM(E241,H241)</f>
        <v>0</v>
      </c>
      <c r="M241" s="9">
        <f>G241-K241</f>
        <v>0</v>
      </c>
      <c r="N241" s="10" t="e">
        <f>100*(M241/K241)</f>
        <v>#DIV/0!</v>
      </c>
      <c r="O241" s="4" t="str">
        <f>IF(AND(I241&gt;=5,J241&gt;=5,K241&gt;=5,L241&gt;=5),"eligible for chi-square test","not eligible for chi-square test")</f>
        <v>not eligible for chi-square test</v>
      </c>
      <c r="S241" s="6" t="str">
        <f>IF(O241="not eligible for chi-square test","not eligible for chi-square testing",IF(Q241&gt;=0.01,"test results not statistically significant",IF(M241&lt;=0,"test results statistically significant, minority NOT overrepresented in arrests",IF(M241&gt;0,"test results statistically significant, minority overrepresented in arrests"))))</f>
        <v>not eligible for chi-square testing</v>
      </c>
    </row>
    <row r="242" spans="1:19" x14ac:dyDescent="0.2">
      <c r="A242" s="6" t="s">
        <v>371</v>
      </c>
      <c r="B242" s="7" t="s">
        <v>372</v>
      </c>
      <c r="C242" s="8">
        <v>743</v>
      </c>
      <c r="D242" s="3">
        <v>7</v>
      </c>
      <c r="E242" s="3">
        <v>736</v>
      </c>
      <c r="F242" s="3">
        <v>5</v>
      </c>
      <c r="G242" s="3">
        <v>0</v>
      </c>
      <c r="H242" s="3">
        <v>5</v>
      </c>
      <c r="I242" s="9">
        <f>(C242/SUM(C242,F242))*SUM(D242,G242)</f>
        <v>6.9532085561497325</v>
      </c>
      <c r="J242" s="9">
        <f>(C242/SUM(C242,F242))*SUM(E242,H242)</f>
        <v>736.04679144385022</v>
      </c>
      <c r="K242" s="9">
        <f>(F242/SUM(C242,F242))*SUM(D242,G242)</f>
        <v>4.6791443850267379E-2</v>
      </c>
      <c r="L242" s="9">
        <f>(F242/SUM(C242,F242))*SUM(E242,H242)</f>
        <v>4.9532085561497325</v>
      </c>
      <c r="M242" s="9">
        <f>G242-K242</f>
        <v>-4.6791443850267379E-2</v>
      </c>
      <c r="N242" s="10">
        <f>100*(M242/K242)</f>
        <v>-100</v>
      </c>
      <c r="O242" s="4" t="str">
        <f>IF(AND(I242&gt;=5,J242&gt;=5,K242&gt;=5,L242&gt;=5),"eligible for chi-square test","not eligible for chi-square test")</f>
        <v>not eligible for chi-square test</v>
      </c>
      <c r="S242" s="6" t="str">
        <f>IF(O242="not eligible for chi-square test","not eligible for chi-square testing",IF(Q242&gt;=0.01,"test results not statistically significant",IF(M242&lt;=0,"test results statistically significant, minority NOT overrepresented in arrests",IF(M242&gt;0,"test results statistically significant, minority overrepresented in arrests"))))</f>
        <v>not eligible for chi-square testing</v>
      </c>
    </row>
    <row r="243" spans="1:19" x14ac:dyDescent="0.2">
      <c r="A243" s="6" t="s">
        <v>283</v>
      </c>
      <c r="B243" s="7" t="s">
        <v>284</v>
      </c>
      <c r="C243" s="8">
        <v>342</v>
      </c>
      <c r="D243" s="3">
        <v>4</v>
      </c>
      <c r="E243" s="3">
        <v>338</v>
      </c>
      <c r="F243" s="3">
        <v>2</v>
      </c>
      <c r="G243" s="3">
        <v>0</v>
      </c>
      <c r="H243" s="3">
        <v>2</v>
      </c>
      <c r="I243" s="9">
        <f>(C243/SUM(C243,F243))*SUM(D243,G243)</f>
        <v>3.9767441860465116</v>
      </c>
      <c r="J243" s="9">
        <f>(C243/SUM(C243,F243))*SUM(E243,H243)</f>
        <v>338.02325581395348</v>
      </c>
      <c r="K243" s="9">
        <f>(F243/SUM(C243,F243))*SUM(D243,G243)</f>
        <v>2.3255813953488372E-2</v>
      </c>
      <c r="L243" s="9">
        <f>(F243/SUM(C243,F243))*SUM(E243,H243)</f>
        <v>1.9767441860465116</v>
      </c>
      <c r="M243" s="9">
        <f>G243-K243</f>
        <v>-2.3255813953488372E-2</v>
      </c>
      <c r="N243" s="10">
        <f>100*(M243/K243)</f>
        <v>-100</v>
      </c>
      <c r="O243" s="4" t="str">
        <f>IF(AND(I243&gt;=5,J243&gt;=5,K243&gt;=5,L243&gt;=5),"eligible for chi-square test","not eligible for chi-square test")</f>
        <v>not eligible for chi-square test</v>
      </c>
      <c r="S243" s="6" t="str">
        <f>IF(O243="not eligible for chi-square test","not eligible for chi-square testing",IF(Q243&gt;=0.01,"test results not statistically significant",IF(M243&lt;=0,"test results statistically significant, minority NOT overrepresented in arrests",IF(M243&gt;0,"test results statistically significant, minority overrepresented in arrests"))))</f>
        <v>not eligible for chi-square testing</v>
      </c>
    </row>
    <row r="244" spans="1:19" x14ac:dyDescent="0.2">
      <c r="A244" s="6" t="s">
        <v>181</v>
      </c>
      <c r="B244" s="7" t="s">
        <v>182</v>
      </c>
      <c r="C244" s="8">
        <v>1157</v>
      </c>
      <c r="D244" s="3">
        <v>12</v>
      </c>
      <c r="E244" s="3">
        <v>1145</v>
      </c>
      <c r="F244" s="3">
        <v>0</v>
      </c>
      <c r="G244" s="3">
        <v>0</v>
      </c>
      <c r="H244" s="3">
        <v>0</v>
      </c>
      <c r="I244" s="9">
        <f>(C244/SUM(C244,F244))*SUM(D244,G244)</f>
        <v>12</v>
      </c>
      <c r="J244" s="9">
        <f>(C244/SUM(C244,F244))*SUM(E244,H244)</f>
        <v>1145</v>
      </c>
      <c r="K244" s="9">
        <f>(F244/SUM(C244,F244))*SUM(D244,G244)</f>
        <v>0</v>
      </c>
      <c r="L244" s="9">
        <f>(F244/SUM(C244,F244))*SUM(E244,H244)</f>
        <v>0</v>
      </c>
      <c r="M244" s="9">
        <f>G244-K244</f>
        <v>0</v>
      </c>
      <c r="N244" s="10" t="e">
        <f>100*(M244/K244)</f>
        <v>#DIV/0!</v>
      </c>
      <c r="O244" s="4" t="str">
        <f>IF(AND(I244&gt;=5,J244&gt;=5,K244&gt;=5,L244&gt;=5),"eligible for chi-square test","not eligible for chi-square test")</f>
        <v>not eligible for chi-square test</v>
      </c>
      <c r="S244" s="6" t="str">
        <f>IF(O244="not eligible for chi-square test","not eligible for chi-square testing",IF(Q244&gt;=0.01,"test results not statistically significant",IF(M244&lt;=0,"test results statistically significant, minority NOT overrepresented in arrests",IF(M244&gt;0,"test results statistically significant, minority overrepresented in arrests"))))</f>
        <v>not eligible for chi-square testing</v>
      </c>
    </row>
    <row r="245" spans="1:19" x14ac:dyDescent="0.2">
      <c r="A245" s="6" t="s">
        <v>381</v>
      </c>
      <c r="B245" s="7" t="s">
        <v>382</v>
      </c>
      <c r="C245" s="8">
        <v>2979</v>
      </c>
      <c r="D245" s="3">
        <v>3</v>
      </c>
      <c r="E245" s="3">
        <v>2976</v>
      </c>
      <c r="F245" s="3">
        <v>17</v>
      </c>
      <c r="G245" s="3">
        <v>0</v>
      </c>
      <c r="H245" s="3">
        <v>17</v>
      </c>
      <c r="I245" s="9">
        <f>(C245/SUM(C245,F245))*SUM(D245,G245)</f>
        <v>2.9829773030707614</v>
      </c>
      <c r="J245" s="9">
        <f>(C245/SUM(C245,F245))*SUM(E245,H245)</f>
        <v>2976.0170226969294</v>
      </c>
      <c r="K245" s="9">
        <f>(F245/SUM(C245,F245))*SUM(D245,G245)</f>
        <v>1.7022696929238988E-2</v>
      </c>
      <c r="L245" s="9">
        <f>(F245/SUM(C245,F245))*SUM(E245,H245)</f>
        <v>16.982977303070761</v>
      </c>
      <c r="M245" s="9">
        <f>G245-K245</f>
        <v>-1.7022696929238988E-2</v>
      </c>
      <c r="N245" s="10">
        <f>100*(M245/K245)</f>
        <v>-100</v>
      </c>
      <c r="O245" s="4" t="str">
        <f>IF(AND(I245&gt;=5,J245&gt;=5,K245&gt;=5,L245&gt;=5),"eligible for chi-square test","not eligible for chi-square test")</f>
        <v>not eligible for chi-square test</v>
      </c>
      <c r="S245" s="6" t="str">
        <f>IF(O245="not eligible for chi-square test","not eligible for chi-square testing",IF(Q245&gt;=0.01,"test results not statistically significant",IF(M245&lt;=0,"test results statistically significant, minority NOT overrepresented in arrests",IF(M245&gt;0,"test results statistically significant, minority overrepresented in arrests"))))</f>
        <v>not eligible for chi-square testing</v>
      </c>
    </row>
    <row r="246" spans="1:19" x14ac:dyDescent="0.2">
      <c r="A246" s="6" t="s">
        <v>545</v>
      </c>
      <c r="B246" s="7" t="s">
        <v>546</v>
      </c>
      <c r="C246" s="8">
        <v>1055</v>
      </c>
      <c r="D246" s="3">
        <v>12</v>
      </c>
      <c r="E246" s="3">
        <v>1043</v>
      </c>
      <c r="F246" s="3">
        <v>1</v>
      </c>
      <c r="G246" s="3">
        <v>0</v>
      </c>
      <c r="H246" s="3">
        <v>1</v>
      </c>
      <c r="I246" s="9">
        <f>(C246/SUM(C246,F246))*SUM(D246,G246)</f>
        <v>11.988636363636363</v>
      </c>
      <c r="J246" s="9">
        <f>(C246/SUM(C246,F246))*SUM(E246,H246)</f>
        <v>1043.0113636363635</v>
      </c>
      <c r="K246" s="9">
        <f>(F246/SUM(C246,F246))*SUM(D246,G246)</f>
        <v>1.1363636363636364E-2</v>
      </c>
      <c r="L246" s="9">
        <f>(F246/SUM(C246,F246))*SUM(E246,H246)</f>
        <v>0.98863636363636365</v>
      </c>
      <c r="M246" s="9">
        <f>G246-K246</f>
        <v>-1.1363636363636364E-2</v>
      </c>
      <c r="N246" s="10">
        <f>100*(M246/K246)</f>
        <v>-100</v>
      </c>
      <c r="O246" s="4" t="str">
        <f>IF(AND(I246&gt;=5,J246&gt;=5,K246&gt;=5,L246&gt;=5),"eligible for chi-square test","not eligible for chi-square test")</f>
        <v>not eligible for chi-square test</v>
      </c>
      <c r="S246" s="6" t="str">
        <f>IF(O246="not eligible for chi-square test","not eligible for chi-square testing",IF(Q246&gt;=0.01,"test results not statistically significant",IF(M246&lt;=0,"test results statistically significant, minority NOT overrepresented in arrests",IF(M246&gt;0,"test results statistically significant, minority overrepresented in arrests"))))</f>
        <v>not eligible for chi-square testing</v>
      </c>
    </row>
    <row r="247" spans="1:19" x14ac:dyDescent="0.2">
      <c r="A247" s="6" t="s">
        <v>239</v>
      </c>
      <c r="B247" s="7" t="s">
        <v>240</v>
      </c>
      <c r="C247" s="8">
        <v>542</v>
      </c>
      <c r="D247" s="3">
        <v>13</v>
      </c>
      <c r="E247" s="3">
        <v>529</v>
      </c>
      <c r="F247" s="3">
        <v>7</v>
      </c>
      <c r="G247" s="3">
        <v>0</v>
      </c>
      <c r="H247" s="3">
        <v>7</v>
      </c>
      <c r="I247" s="9">
        <f>(C247/SUM(C247,F247))*SUM(D247,G247)</f>
        <v>12.834244080145719</v>
      </c>
      <c r="J247" s="9">
        <f>(C247/SUM(C247,F247))*SUM(E247,H247)</f>
        <v>529.16575591985429</v>
      </c>
      <c r="K247" s="9">
        <f>(F247/SUM(C247,F247))*SUM(D247,G247)</f>
        <v>0.16575591985428051</v>
      </c>
      <c r="L247" s="9">
        <f>(F247/SUM(C247,F247))*SUM(E247,H247)</f>
        <v>6.8342440801457203</v>
      </c>
      <c r="M247" s="9">
        <f>G247-K247</f>
        <v>-0.16575591985428051</v>
      </c>
      <c r="N247" s="10">
        <f>100*(M247/K247)</f>
        <v>-100</v>
      </c>
      <c r="O247" s="4" t="str">
        <f>IF(AND(I247&gt;=5,J247&gt;=5,K247&gt;=5,L247&gt;=5),"eligible for chi-square test","not eligible for chi-square test")</f>
        <v>not eligible for chi-square test</v>
      </c>
      <c r="S247" s="6" t="str">
        <f>IF(O247="not eligible for chi-square test","not eligible for chi-square testing",IF(Q247&gt;=0.01,"test results not statistically significant",IF(M247&lt;=0,"test results statistically significant, minority NOT overrepresented in arrests",IF(M247&gt;0,"test results statistically significant, minority overrepresented in arrests"))))</f>
        <v>not eligible for chi-square testing</v>
      </c>
    </row>
    <row r="248" spans="1:19" x14ac:dyDescent="0.2">
      <c r="A248" s="6" t="s">
        <v>387</v>
      </c>
      <c r="B248" s="7" t="s">
        <v>388</v>
      </c>
      <c r="C248" s="8">
        <v>781</v>
      </c>
      <c r="D248" s="3">
        <v>0</v>
      </c>
      <c r="E248" s="3">
        <v>781</v>
      </c>
      <c r="F248" s="3">
        <v>6</v>
      </c>
      <c r="G248" s="3">
        <v>0</v>
      </c>
      <c r="H248" s="3">
        <v>6</v>
      </c>
      <c r="I248" s="9">
        <f>(C248/SUM(C248,F248))*SUM(D248,G248)</f>
        <v>0</v>
      </c>
      <c r="J248" s="9">
        <f>(C248/SUM(C248,F248))*SUM(E248,H248)</f>
        <v>781</v>
      </c>
      <c r="K248" s="9">
        <f>(F248/SUM(C248,F248))*SUM(D248,G248)</f>
        <v>0</v>
      </c>
      <c r="L248" s="9">
        <f>(F248/SUM(C248,F248))*SUM(E248,H248)</f>
        <v>6</v>
      </c>
      <c r="M248" s="9">
        <f>G248-K248</f>
        <v>0</v>
      </c>
      <c r="N248" s="10" t="e">
        <f>100*(M248/K248)</f>
        <v>#DIV/0!</v>
      </c>
      <c r="O248" s="4" t="str">
        <f>IF(AND(I248&gt;=5,J248&gt;=5,K248&gt;=5,L248&gt;=5),"eligible for chi-square test","not eligible for chi-square test")</f>
        <v>not eligible for chi-square test</v>
      </c>
      <c r="S248" s="6" t="str">
        <f>IF(O248="not eligible for chi-square test","not eligible for chi-square testing",IF(Q248&gt;=0.01,"test results not statistically significant",IF(M248&lt;=0,"test results statistically significant, minority NOT overrepresented in arrests",IF(M248&gt;0,"test results statistically significant, minority overrepresented in arrests"))))</f>
        <v>not eligible for chi-square testing</v>
      </c>
    </row>
    <row r="249" spans="1:19" x14ac:dyDescent="0.2">
      <c r="A249" s="6" t="s">
        <v>395</v>
      </c>
      <c r="B249" s="7" t="s">
        <v>396</v>
      </c>
      <c r="C249" s="8">
        <v>4700</v>
      </c>
      <c r="D249" s="3">
        <v>32</v>
      </c>
      <c r="E249" s="3">
        <v>4668</v>
      </c>
      <c r="F249" s="3">
        <v>42</v>
      </c>
      <c r="G249" s="3">
        <v>0</v>
      </c>
      <c r="H249" s="3">
        <v>42</v>
      </c>
      <c r="I249" s="9">
        <f>(C249/SUM(C249,F249))*SUM(D249,G249)</f>
        <v>31.716575284690006</v>
      </c>
      <c r="J249" s="9">
        <f>(C249/SUM(C249,F249))*SUM(E249,H249)</f>
        <v>4668.2834247153105</v>
      </c>
      <c r="K249" s="9">
        <f>(F249/SUM(C249,F249))*SUM(D249,G249)</f>
        <v>0.2834247153099958</v>
      </c>
      <c r="L249" s="9">
        <f>(F249/SUM(C249,F249))*SUM(E249,H249)</f>
        <v>41.716575284690009</v>
      </c>
      <c r="M249" s="9">
        <f>G249-K249</f>
        <v>-0.2834247153099958</v>
      </c>
      <c r="N249" s="10">
        <f>100*(M249/K249)</f>
        <v>-100</v>
      </c>
      <c r="O249" s="4" t="str">
        <f>IF(AND(I249&gt;=5,J249&gt;=5,K249&gt;=5,L249&gt;=5),"eligible for chi-square test","not eligible for chi-square test")</f>
        <v>not eligible for chi-square test</v>
      </c>
      <c r="S249" s="6" t="str">
        <f>IF(O249="not eligible for chi-square test","not eligible for chi-square testing",IF(Q249&gt;=0.01,"test results not statistically significant",IF(M249&lt;=0,"test results statistically significant, minority NOT overrepresented in arrests",IF(M249&gt;0,"test results statistically significant, minority overrepresented in arrests"))))</f>
        <v>not eligible for chi-square testing</v>
      </c>
    </row>
    <row r="250" spans="1:19" x14ac:dyDescent="0.2">
      <c r="A250" s="6" t="s">
        <v>397</v>
      </c>
      <c r="B250" s="7" t="s">
        <v>398</v>
      </c>
      <c r="C250" s="8">
        <v>5854</v>
      </c>
      <c r="D250" s="3">
        <v>72</v>
      </c>
      <c r="E250" s="3">
        <v>5782</v>
      </c>
      <c r="F250" s="3">
        <v>29</v>
      </c>
      <c r="G250" s="3">
        <v>0</v>
      </c>
      <c r="H250" s="3">
        <v>29</v>
      </c>
      <c r="I250" s="9">
        <f>(C250/SUM(C250,F250))*SUM(D250,G250)</f>
        <v>71.645079041305451</v>
      </c>
      <c r="J250" s="9">
        <f>(C250/SUM(C250,F250))*SUM(E250,H250)</f>
        <v>5782.3549209586945</v>
      </c>
      <c r="K250" s="9">
        <f>(F250/SUM(C250,F250))*SUM(D250,G250)</f>
        <v>0.3549209586945436</v>
      </c>
      <c r="L250" s="9">
        <f>(F250/SUM(C250,F250))*SUM(E250,H250)</f>
        <v>28.645079041305454</v>
      </c>
      <c r="M250" s="9">
        <f>G250-K250</f>
        <v>-0.3549209586945436</v>
      </c>
      <c r="N250" s="10">
        <f>100*(M250/K250)</f>
        <v>-100</v>
      </c>
      <c r="O250" s="4" t="str">
        <f>IF(AND(I250&gt;=5,J250&gt;=5,K250&gt;=5,L250&gt;=5),"eligible for chi-square test","not eligible for chi-square test")</f>
        <v>not eligible for chi-square test</v>
      </c>
      <c r="S250" s="6" t="str">
        <f>IF(O250="not eligible for chi-square test","not eligible for chi-square testing",IF(Q250&gt;=0.01,"test results not statistically significant",IF(M250&lt;=0,"test results statistically significant, minority NOT overrepresented in arrests",IF(M250&gt;0,"test results statistically significant, minority overrepresented in arrests"))))</f>
        <v>not eligible for chi-square testing</v>
      </c>
    </row>
    <row r="251" spans="1:19" x14ac:dyDescent="0.2">
      <c r="A251" s="6" t="s">
        <v>285</v>
      </c>
      <c r="B251" s="7" t="s">
        <v>286</v>
      </c>
      <c r="C251" s="8">
        <v>40</v>
      </c>
      <c r="D251" s="3">
        <v>2</v>
      </c>
      <c r="E251" s="3">
        <v>38</v>
      </c>
      <c r="F251" s="3">
        <v>0</v>
      </c>
      <c r="G251" s="3">
        <v>0</v>
      </c>
      <c r="H251" s="3">
        <v>0</v>
      </c>
      <c r="I251" s="9">
        <f>(C251/SUM(C251,F251))*SUM(D251,G251)</f>
        <v>2</v>
      </c>
      <c r="J251" s="9">
        <f>(C251/SUM(C251,F251))*SUM(E251,H251)</f>
        <v>38</v>
      </c>
      <c r="K251" s="9">
        <f>(F251/SUM(C251,F251))*SUM(D251,G251)</f>
        <v>0</v>
      </c>
      <c r="L251" s="9">
        <f>(F251/SUM(C251,F251))*SUM(E251,H251)</f>
        <v>0</v>
      </c>
      <c r="M251" s="9">
        <f>G251-K251</f>
        <v>0</v>
      </c>
      <c r="N251" s="10" t="e">
        <f>100*(M251/K251)</f>
        <v>#DIV/0!</v>
      </c>
      <c r="O251" s="4" t="str">
        <f>IF(AND(I251&gt;=5,J251&gt;=5,K251&gt;=5,L251&gt;=5),"eligible for chi-square test","not eligible for chi-square test")</f>
        <v>not eligible for chi-square test</v>
      </c>
      <c r="S251" s="6" t="str">
        <f>IF(O251="not eligible for chi-square test","not eligible for chi-square testing",IF(Q251&gt;=0.01,"test results not statistically significant",IF(M251&lt;=0,"test results statistically significant, minority NOT overrepresented in arrests",IF(M251&gt;0,"test results statistically significant, minority overrepresented in arrests"))))</f>
        <v>not eligible for chi-square testing</v>
      </c>
    </row>
    <row r="252" spans="1:19" x14ac:dyDescent="0.2">
      <c r="A252" s="6" t="s">
        <v>547</v>
      </c>
      <c r="B252" s="7" t="s">
        <v>548</v>
      </c>
      <c r="C252" s="8">
        <v>2713</v>
      </c>
      <c r="D252" s="3">
        <v>5</v>
      </c>
      <c r="E252" s="3">
        <v>2708</v>
      </c>
      <c r="F252" s="3">
        <v>4</v>
      </c>
      <c r="G252" s="3">
        <v>0</v>
      </c>
      <c r="H252" s="3">
        <v>4</v>
      </c>
      <c r="I252" s="9">
        <f>(C252/SUM(C252,F252))*SUM(D252,G252)</f>
        <v>4.9926389400073612</v>
      </c>
      <c r="J252" s="9">
        <f>(C252/SUM(C252,F252))*SUM(E252,H252)</f>
        <v>2708.0073610599925</v>
      </c>
      <c r="K252" s="9">
        <f>(F252/SUM(C252,F252))*SUM(D252,G252)</f>
        <v>7.3610599926389395E-3</v>
      </c>
      <c r="L252" s="9">
        <f>(F252/SUM(C252,F252))*SUM(E252,H252)</f>
        <v>3.9926389400073612</v>
      </c>
      <c r="M252" s="9">
        <f>G252-K252</f>
        <v>-7.3610599926389395E-3</v>
      </c>
      <c r="N252" s="10">
        <f>100*(M252/K252)</f>
        <v>-100</v>
      </c>
      <c r="O252" s="4" t="str">
        <f>IF(AND(I252&gt;=5,J252&gt;=5,K252&gt;=5,L252&gt;=5),"eligible for chi-square test","not eligible for chi-square test")</f>
        <v>not eligible for chi-square test</v>
      </c>
      <c r="S252" s="6" t="str">
        <f>IF(O252="not eligible for chi-square test","not eligible for chi-square testing",IF(Q252&gt;=0.01,"test results not statistically significant",IF(M252&lt;=0,"test results statistically significant, minority NOT overrepresented in arrests",IF(M252&gt;0,"test results statistically significant, minority overrepresented in arrests"))))</f>
        <v>not eligible for chi-square testing</v>
      </c>
    </row>
    <row r="253" spans="1:19" x14ac:dyDescent="0.2">
      <c r="A253" s="6" t="s">
        <v>549</v>
      </c>
      <c r="B253" s="7" t="s">
        <v>550</v>
      </c>
      <c r="C253" s="8">
        <v>5</v>
      </c>
      <c r="D253" s="3">
        <v>0</v>
      </c>
      <c r="E253" s="3">
        <v>5</v>
      </c>
      <c r="F253" s="3">
        <v>0</v>
      </c>
      <c r="G253" s="3">
        <v>0</v>
      </c>
      <c r="H253" s="3">
        <v>0</v>
      </c>
      <c r="I253" s="9">
        <f>(C253/SUM(C253,F253))*SUM(D253,G253)</f>
        <v>0</v>
      </c>
      <c r="J253" s="9">
        <f>(C253/SUM(C253,F253))*SUM(E253,H253)</f>
        <v>5</v>
      </c>
      <c r="K253" s="9">
        <f>(F253/SUM(C253,F253))*SUM(D253,G253)</f>
        <v>0</v>
      </c>
      <c r="L253" s="9">
        <f>(F253/SUM(C253,F253))*SUM(E253,H253)</f>
        <v>0</v>
      </c>
      <c r="M253" s="9">
        <f>G253-K253</f>
        <v>0</v>
      </c>
      <c r="N253" s="10" t="e">
        <f>100*(M253/K253)</f>
        <v>#DIV/0!</v>
      </c>
      <c r="O253" s="4" t="str">
        <f>IF(AND(I253&gt;=5,J253&gt;=5,K253&gt;=5,L253&gt;=5),"eligible for chi-square test","not eligible for chi-square test")</f>
        <v>not eligible for chi-square test</v>
      </c>
      <c r="S253" s="6" t="str">
        <f>IF(O253="not eligible for chi-square test","not eligible for chi-square testing",IF(Q253&gt;=0.01,"test results not statistically significant",IF(M253&lt;=0,"test results statistically significant, minority NOT overrepresented in arrests",IF(M253&gt;0,"test results statistically significant, minority overrepresented in arrests"))))</f>
        <v>not eligible for chi-square testing</v>
      </c>
    </row>
    <row r="254" spans="1:19" x14ac:dyDescent="0.2">
      <c r="A254" s="6" t="s">
        <v>141</v>
      </c>
      <c r="B254" s="7" t="s">
        <v>142</v>
      </c>
      <c r="C254" s="8">
        <v>333</v>
      </c>
      <c r="D254" s="3">
        <v>0</v>
      </c>
      <c r="E254" s="3">
        <v>333</v>
      </c>
      <c r="F254" s="3">
        <v>0</v>
      </c>
      <c r="G254" s="3">
        <v>0</v>
      </c>
      <c r="H254" s="3">
        <v>0</v>
      </c>
      <c r="I254" s="9">
        <f>(C254/SUM(C254,F254))*SUM(D254,G254)</f>
        <v>0</v>
      </c>
      <c r="J254" s="9">
        <f>(C254/SUM(C254,F254))*SUM(E254,H254)</f>
        <v>333</v>
      </c>
      <c r="K254" s="9">
        <f>(F254/SUM(C254,F254))*SUM(D254,G254)</f>
        <v>0</v>
      </c>
      <c r="L254" s="9">
        <f>(F254/SUM(C254,F254))*SUM(E254,H254)</f>
        <v>0</v>
      </c>
      <c r="M254" s="9">
        <f>G254-K254</f>
        <v>0</v>
      </c>
      <c r="N254" s="10" t="e">
        <f>100*(M254/K254)</f>
        <v>#DIV/0!</v>
      </c>
      <c r="O254" s="4" t="str">
        <f>IF(AND(I254&gt;=5,J254&gt;=5,K254&gt;=5,L254&gt;=5),"eligible for chi-square test","not eligible for chi-square test")</f>
        <v>not eligible for chi-square test</v>
      </c>
      <c r="S254" s="6" t="str">
        <f>IF(O254="not eligible for chi-square test","not eligible for chi-square testing",IF(Q254&gt;=0.01,"test results not statistically significant",IF(M254&lt;=0,"test results statistically significant, minority NOT overrepresented in arrests",IF(M254&gt;0,"test results statistically significant, minority overrepresented in arrests"))))</f>
        <v>not eligible for chi-square testing</v>
      </c>
    </row>
    <row r="255" spans="1:19" x14ac:dyDescent="0.2">
      <c r="A255" s="6" t="s">
        <v>377</v>
      </c>
      <c r="B255" s="7" t="s">
        <v>378</v>
      </c>
      <c r="C255" s="8">
        <v>970</v>
      </c>
      <c r="D255" s="3">
        <v>15</v>
      </c>
      <c r="E255" s="3">
        <v>955</v>
      </c>
      <c r="F255" s="3">
        <v>4</v>
      </c>
      <c r="G255" s="3">
        <v>0</v>
      </c>
      <c r="H255" s="3">
        <v>4</v>
      </c>
      <c r="I255" s="9">
        <f>(C255/SUM(C255,F255))*SUM(D255,G255)</f>
        <v>14.938398357289529</v>
      </c>
      <c r="J255" s="9">
        <f>(C255/SUM(C255,F255))*SUM(E255,H255)</f>
        <v>955.06160164271057</v>
      </c>
      <c r="K255" s="9">
        <f>(F255/SUM(C255,F255))*SUM(D255,G255)</f>
        <v>6.1601642710472283E-2</v>
      </c>
      <c r="L255" s="9">
        <f>(F255/SUM(C255,F255))*SUM(E255,H255)</f>
        <v>3.938398357289528</v>
      </c>
      <c r="M255" s="9">
        <f>G255-K255</f>
        <v>-6.1601642710472283E-2</v>
      </c>
      <c r="N255" s="10">
        <f>100*(M255/K255)</f>
        <v>-100</v>
      </c>
      <c r="O255" s="4" t="str">
        <f>IF(AND(I255&gt;=5,J255&gt;=5,K255&gt;=5,L255&gt;=5),"eligible for chi-square test","not eligible for chi-square test")</f>
        <v>not eligible for chi-square test</v>
      </c>
      <c r="S255" s="6" t="str">
        <f>IF(O255="not eligible for chi-square test","not eligible for chi-square testing",IF(Q255&gt;=0.01,"test results not statistically significant",IF(M255&lt;=0,"test results statistically significant, minority NOT overrepresented in arrests",IF(M255&gt;0,"test results statistically significant, minority overrepresented in arrests"))))</f>
        <v>not eligible for chi-square testing</v>
      </c>
    </row>
    <row r="256" spans="1:19" x14ac:dyDescent="0.2">
      <c r="A256" s="6" t="s">
        <v>553</v>
      </c>
      <c r="B256" s="7" t="s">
        <v>554</v>
      </c>
      <c r="C256" s="8">
        <v>0</v>
      </c>
      <c r="D256" s="3">
        <v>0</v>
      </c>
      <c r="E256" s="3">
        <v>0</v>
      </c>
      <c r="F256" s="3">
        <v>0</v>
      </c>
      <c r="G256" s="3">
        <v>0</v>
      </c>
      <c r="H256" s="3">
        <v>0</v>
      </c>
      <c r="I256" s="9" t="e">
        <f>(C256/SUM(C256,F256))*SUM(D256,G256)</f>
        <v>#DIV/0!</v>
      </c>
      <c r="J256" s="9" t="e">
        <f>(C256/SUM(C256,F256))*SUM(E256,H256)</f>
        <v>#DIV/0!</v>
      </c>
      <c r="K256" s="9" t="e">
        <f>(F256/SUM(C256,F256))*SUM(D256,G256)</f>
        <v>#DIV/0!</v>
      </c>
      <c r="L256" s="9" t="e">
        <f>(F256/SUM(C256,F256))*SUM(E256,H256)</f>
        <v>#DIV/0!</v>
      </c>
      <c r="M256" s="9" t="e">
        <f>G256-K256</f>
        <v>#DIV/0!</v>
      </c>
      <c r="N256" s="10" t="e">
        <f>100*(M256/K256)</f>
        <v>#DIV/0!</v>
      </c>
      <c r="O256" s="4" t="e">
        <f>IF(AND(I256&gt;=5,J256&gt;=5,K256&gt;=5,L256&gt;=5),"eligible for chi-square test","not eligible for chi-square test")</f>
        <v>#DIV/0!</v>
      </c>
      <c r="S256" s="6" t="e">
        <f>IF(O256="not eligible for chi-square test","not eligible for chi-square testing",IF(Q256&gt;=0.01,"test results not statistically significant",IF(M256&lt;=0,"test results statistically significant, minority NOT overrepresented in arrests",IF(M256&gt;0,"test results statistically significant, minority overrepresented in arrests"))))</f>
        <v>#DIV/0!</v>
      </c>
    </row>
    <row r="257" spans="1:19" x14ac:dyDescent="0.2">
      <c r="A257" s="6" t="s">
        <v>551</v>
      </c>
      <c r="B257" s="7" t="s">
        <v>552</v>
      </c>
      <c r="C257" s="8">
        <v>2430</v>
      </c>
      <c r="D257" s="3">
        <v>48</v>
      </c>
      <c r="E257" s="3">
        <v>2382</v>
      </c>
      <c r="F257" s="3">
        <v>10</v>
      </c>
      <c r="G257" s="3">
        <v>0</v>
      </c>
      <c r="H257" s="3">
        <v>10</v>
      </c>
      <c r="I257" s="9">
        <f>(C257/SUM(C257,F257))*SUM(D257,G257)</f>
        <v>47.803278688524593</v>
      </c>
      <c r="J257" s="9">
        <f>(C257/SUM(C257,F257))*SUM(E257,H257)</f>
        <v>2382.1967213114754</v>
      </c>
      <c r="K257" s="9">
        <f>(F257/SUM(C257,F257))*SUM(D257,G257)</f>
        <v>0.19672131147540983</v>
      </c>
      <c r="L257" s="9">
        <f>(F257/SUM(C257,F257))*SUM(E257,H257)</f>
        <v>9.8032786885245908</v>
      </c>
      <c r="M257" s="9">
        <f>G257-K257</f>
        <v>-0.19672131147540983</v>
      </c>
      <c r="N257" s="10">
        <f>100*(M257/K257)</f>
        <v>-100</v>
      </c>
      <c r="O257" s="4" t="str">
        <f>IF(AND(I257&gt;=5,J257&gt;=5,K257&gt;=5,L257&gt;=5),"eligible for chi-square test","not eligible for chi-square test")</f>
        <v>not eligible for chi-square test</v>
      </c>
      <c r="S257" s="6" t="str">
        <f>IF(O257="not eligible for chi-square test","not eligible for chi-square testing",IF(Q257&gt;=0.01,"test results not statistically significant",IF(M257&lt;=0,"test results statistically significant, minority NOT overrepresented in arrests",IF(M257&gt;0,"test results statistically significant, minority overrepresented in arrests"))))</f>
        <v>not eligible for chi-square testing</v>
      </c>
    </row>
    <row r="258" spans="1:19" x14ac:dyDescent="0.2">
      <c r="A258" s="6" t="s">
        <v>399</v>
      </c>
      <c r="B258" s="7" t="s">
        <v>400</v>
      </c>
      <c r="C258" s="8">
        <v>246</v>
      </c>
      <c r="D258" s="3">
        <v>0</v>
      </c>
      <c r="E258" s="3">
        <v>246</v>
      </c>
      <c r="F258" s="3">
        <v>0</v>
      </c>
      <c r="G258" s="3">
        <v>0</v>
      </c>
      <c r="H258" s="3">
        <v>0</v>
      </c>
      <c r="I258" s="9">
        <f>(C258/SUM(C258,F258))*SUM(D258,G258)</f>
        <v>0</v>
      </c>
      <c r="J258" s="9">
        <f>(C258/SUM(C258,F258))*SUM(E258,H258)</f>
        <v>246</v>
      </c>
      <c r="K258" s="9">
        <f>(F258/SUM(C258,F258))*SUM(D258,G258)</f>
        <v>0</v>
      </c>
      <c r="L258" s="9">
        <f>(F258/SUM(C258,F258))*SUM(E258,H258)</f>
        <v>0</v>
      </c>
      <c r="M258" s="9">
        <f>G258-K258</f>
        <v>0</v>
      </c>
      <c r="N258" s="10" t="e">
        <f>100*(M258/K258)</f>
        <v>#DIV/0!</v>
      </c>
      <c r="O258" s="4" t="str">
        <f>IF(AND(I258&gt;=5,J258&gt;=5,K258&gt;=5,L258&gt;=5),"eligible for chi-square test","not eligible for chi-square test")</f>
        <v>not eligible for chi-square test</v>
      </c>
      <c r="S258" s="6" t="str">
        <f>IF(O258="not eligible for chi-square test","not eligible for chi-square testing",IF(Q258&gt;=0.01,"test results not statistically significant",IF(M258&lt;=0,"test results statistically significant, minority NOT overrepresented in arrests",IF(M258&gt;0,"test results statistically significant, minority overrepresented in arrests"))))</f>
        <v>not eligible for chi-square testing</v>
      </c>
    </row>
    <row r="259" spans="1:19" x14ac:dyDescent="0.2">
      <c r="A259" s="6" t="s">
        <v>401</v>
      </c>
      <c r="B259" s="7" t="s">
        <v>402</v>
      </c>
      <c r="C259" s="8">
        <v>369</v>
      </c>
      <c r="D259" s="3">
        <v>0</v>
      </c>
      <c r="E259" s="3">
        <v>369</v>
      </c>
      <c r="F259" s="3">
        <v>0</v>
      </c>
      <c r="G259" s="3">
        <v>0</v>
      </c>
      <c r="H259" s="3">
        <v>0</v>
      </c>
      <c r="I259" s="9">
        <f>(C259/SUM(C259,F259))*SUM(D259,G259)</f>
        <v>0</v>
      </c>
      <c r="J259" s="9">
        <f>(C259/SUM(C259,F259))*SUM(E259,H259)</f>
        <v>369</v>
      </c>
      <c r="K259" s="9">
        <f>(F259/SUM(C259,F259))*SUM(D259,G259)</f>
        <v>0</v>
      </c>
      <c r="L259" s="9">
        <f>(F259/SUM(C259,F259))*SUM(E259,H259)</f>
        <v>0</v>
      </c>
      <c r="M259" s="9">
        <f>G259-K259</f>
        <v>0</v>
      </c>
      <c r="N259" s="10" t="e">
        <f>100*(M259/K259)</f>
        <v>#DIV/0!</v>
      </c>
      <c r="O259" s="4" t="str">
        <f>IF(AND(I259&gt;=5,J259&gt;=5,K259&gt;=5,L259&gt;=5),"eligible for chi-square test","not eligible for chi-square test")</f>
        <v>not eligible for chi-square test</v>
      </c>
      <c r="S259" s="6" t="str">
        <f>IF(O259="not eligible for chi-square test","not eligible for chi-square testing",IF(Q259&gt;=0.01,"test results not statistically significant",IF(M259&lt;=0,"test results statistically significant, minority NOT overrepresented in arrests",IF(M259&gt;0,"test results statistically significant, minority overrepresented in arrests"))))</f>
        <v>not eligible for chi-square testing</v>
      </c>
    </row>
    <row r="260" spans="1:19" x14ac:dyDescent="0.2">
      <c r="A260" s="6" t="s">
        <v>105</v>
      </c>
      <c r="B260" s="7" t="s">
        <v>106</v>
      </c>
      <c r="C260" s="8">
        <v>955</v>
      </c>
      <c r="D260" s="3">
        <v>15</v>
      </c>
      <c r="E260" s="3">
        <v>940</v>
      </c>
      <c r="F260" s="3">
        <v>0</v>
      </c>
      <c r="G260" s="3">
        <v>0</v>
      </c>
      <c r="H260" s="3">
        <v>0</v>
      </c>
      <c r="I260" s="9">
        <f>(C260/SUM(C260,F260))*SUM(D260,G260)</f>
        <v>15</v>
      </c>
      <c r="J260" s="9">
        <f>(C260/SUM(C260,F260))*SUM(E260,H260)</f>
        <v>940</v>
      </c>
      <c r="K260" s="9">
        <f>(F260/SUM(C260,F260))*SUM(D260,G260)</f>
        <v>0</v>
      </c>
      <c r="L260" s="9">
        <f>(F260/SUM(C260,F260))*SUM(E260,H260)</f>
        <v>0</v>
      </c>
      <c r="M260" s="9">
        <f>G260-K260</f>
        <v>0</v>
      </c>
      <c r="N260" s="10" t="e">
        <f>100*(M260/K260)</f>
        <v>#DIV/0!</v>
      </c>
      <c r="O260" s="4" t="str">
        <f>IF(AND(I260&gt;=5,J260&gt;=5,K260&gt;=5,L260&gt;=5),"eligible for chi-square test","not eligible for chi-square test")</f>
        <v>not eligible for chi-square test</v>
      </c>
      <c r="S260" s="6" t="str">
        <f>IF(O260="not eligible for chi-square test","not eligible for chi-square testing",IF(Q260&gt;=0.01,"test results not statistically significant",IF(M260&lt;=0,"test results statistically significant, minority NOT overrepresented in arrests",IF(M260&gt;0,"test results statistically significant, minority overrepresented in arrests"))))</f>
        <v>not eligible for chi-square testing</v>
      </c>
    </row>
    <row r="261" spans="1:19" x14ac:dyDescent="0.2">
      <c r="A261" s="6" t="s">
        <v>403</v>
      </c>
      <c r="B261" s="7" t="s">
        <v>404</v>
      </c>
      <c r="C261" s="8">
        <v>1638</v>
      </c>
      <c r="D261" s="3">
        <v>38</v>
      </c>
      <c r="E261" s="3">
        <v>1600</v>
      </c>
      <c r="F261" s="3">
        <v>0</v>
      </c>
      <c r="G261" s="3">
        <v>0</v>
      </c>
      <c r="H261" s="3">
        <v>0</v>
      </c>
      <c r="I261" s="9">
        <f>(C261/SUM(C261,F261))*SUM(D261,G261)</f>
        <v>38</v>
      </c>
      <c r="J261" s="9">
        <f>(C261/SUM(C261,F261))*SUM(E261,H261)</f>
        <v>1600</v>
      </c>
      <c r="K261" s="9">
        <f>(F261/SUM(C261,F261))*SUM(D261,G261)</f>
        <v>0</v>
      </c>
      <c r="L261" s="9">
        <f>(F261/SUM(C261,F261))*SUM(E261,H261)</f>
        <v>0</v>
      </c>
      <c r="M261" s="9">
        <f>G261-K261</f>
        <v>0</v>
      </c>
      <c r="N261" s="10" t="e">
        <f>100*(M261/K261)</f>
        <v>#DIV/0!</v>
      </c>
      <c r="O261" s="4" t="str">
        <f>IF(AND(I261&gt;=5,J261&gt;=5,K261&gt;=5,L261&gt;=5),"eligible for chi-square test","not eligible for chi-square test")</f>
        <v>not eligible for chi-square test</v>
      </c>
      <c r="S261" s="6" t="str">
        <f>IF(O261="not eligible for chi-square test","not eligible for chi-square testing",IF(Q261&gt;=0.01,"test results not statistically significant",IF(M261&lt;=0,"test results statistically significant, minority NOT overrepresented in arrests",IF(M261&gt;0,"test results statistically significant, minority overrepresented in arrests"))))</f>
        <v>not eligible for chi-square testing</v>
      </c>
    </row>
    <row r="262" spans="1:19" x14ac:dyDescent="0.2">
      <c r="A262" s="6" t="s">
        <v>359</v>
      </c>
      <c r="B262" s="7" t="s">
        <v>360</v>
      </c>
      <c r="C262" s="8">
        <v>211</v>
      </c>
      <c r="D262" s="3">
        <v>3</v>
      </c>
      <c r="E262" s="3">
        <v>208</v>
      </c>
      <c r="F262" s="3">
        <v>0</v>
      </c>
      <c r="G262" s="3">
        <v>0</v>
      </c>
      <c r="H262" s="3">
        <v>0</v>
      </c>
      <c r="I262" s="9">
        <f>(C262/SUM(C262,F262))*SUM(D262,G262)</f>
        <v>3</v>
      </c>
      <c r="J262" s="9">
        <f>(C262/SUM(C262,F262))*SUM(E262,H262)</f>
        <v>208</v>
      </c>
      <c r="K262" s="9">
        <f>(F262/SUM(C262,F262))*SUM(D262,G262)</f>
        <v>0</v>
      </c>
      <c r="L262" s="9">
        <f>(F262/SUM(C262,F262))*SUM(E262,H262)</f>
        <v>0</v>
      </c>
      <c r="M262" s="9">
        <f>G262-K262</f>
        <v>0</v>
      </c>
      <c r="N262" s="10" t="e">
        <f>100*(M262/K262)</f>
        <v>#DIV/0!</v>
      </c>
      <c r="O262" s="4" t="str">
        <f>IF(AND(I262&gt;=5,J262&gt;=5,K262&gt;=5,L262&gt;=5),"eligible for chi-square test","not eligible for chi-square test")</f>
        <v>not eligible for chi-square test</v>
      </c>
      <c r="S262" s="6" t="str">
        <f>IF(O262="not eligible for chi-square test","not eligible for chi-square testing",IF(Q262&gt;=0.01,"test results not statistically significant",IF(M262&lt;=0,"test results statistically significant, minority NOT overrepresented in arrests",IF(M262&gt;0,"test results statistically significant, minority overrepresented in arrests"))))</f>
        <v>not eligible for chi-square testing</v>
      </c>
    </row>
    <row r="263" spans="1:19" x14ac:dyDescent="0.2">
      <c r="A263" s="6" t="s">
        <v>483</v>
      </c>
      <c r="B263" s="7" t="s">
        <v>484</v>
      </c>
      <c r="C263" s="8">
        <v>22</v>
      </c>
      <c r="D263" s="3">
        <v>0</v>
      </c>
      <c r="E263" s="3">
        <v>22</v>
      </c>
      <c r="F263" s="3">
        <v>0</v>
      </c>
      <c r="G263" s="3">
        <v>0</v>
      </c>
      <c r="H263" s="3">
        <v>0</v>
      </c>
      <c r="I263" s="9">
        <f>(C263/SUM(C263,F263))*SUM(D263,G263)</f>
        <v>0</v>
      </c>
      <c r="J263" s="9">
        <f>(C263/SUM(C263,F263))*SUM(E263,H263)</f>
        <v>22</v>
      </c>
      <c r="K263" s="9">
        <f>(F263/SUM(C263,F263))*SUM(D263,G263)</f>
        <v>0</v>
      </c>
      <c r="L263" s="9">
        <f>(F263/SUM(C263,F263))*SUM(E263,H263)</f>
        <v>0</v>
      </c>
      <c r="M263" s="9">
        <f>G263-K263</f>
        <v>0</v>
      </c>
      <c r="N263" s="10" t="e">
        <f>100*(M263/K263)</f>
        <v>#DIV/0!</v>
      </c>
      <c r="O263" s="4" t="str">
        <f>IF(AND(I263&gt;=5,J263&gt;=5,K263&gt;=5,L263&gt;=5),"eligible for chi-square test","not eligible for chi-square test")</f>
        <v>not eligible for chi-square test</v>
      </c>
      <c r="S263" s="6" t="str">
        <f>IF(O263="not eligible for chi-square test","not eligible for chi-square testing",IF(Q263&gt;=0.01,"test results not statistically significant",IF(M263&lt;=0,"test results statistically significant, minority NOT overrepresented in arrests",IF(M263&gt;0,"test results statistically significant, minority overrepresented in arrests"))))</f>
        <v>not eligible for chi-square testing</v>
      </c>
    </row>
    <row r="264" spans="1:19" x14ac:dyDescent="0.2">
      <c r="A264" s="6" t="s">
        <v>571</v>
      </c>
      <c r="B264" s="7" t="s">
        <v>572</v>
      </c>
      <c r="C264" s="8">
        <v>124</v>
      </c>
      <c r="D264" s="3">
        <v>1</v>
      </c>
      <c r="E264" s="3">
        <v>123</v>
      </c>
      <c r="F264" s="3">
        <v>1</v>
      </c>
      <c r="G264" s="3">
        <v>0</v>
      </c>
      <c r="H264" s="3">
        <v>1</v>
      </c>
      <c r="I264" s="9">
        <f>(C264/SUM(C264,F264))*SUM(D264,G264)</f>
        <v>0.99199999999999999</v>
      </c>
      <c r="J264" s="9">
        <f>(C264/SUM(C264,F264))*SUM(E264,H264)</f>
        <v>123.008</v>
      </c>
      <c r="K264" s="9">
        <f>(F264/SUM(C264,F264))*SUM(D264,G264)</f>
        <v>8.0000000000000002E-3</v>
      </c>
      <c r="L264" s="9">
        <f>(F264/SUM(C264,F264))*SUM(E264,H264)</f>
        <v>0.99199999999999999</v>
      </c>
      <c r="M264" s="9">
        <f>G264-K264</f>
        <v>-8.0000000000000002E-3</v>
      </c>
      <c r="N264" s="10">
        <f>100*(M264/K264)</f>
        <v>-100</v>
      </c>
      <c r="O264" s="4" t="str">
        <f>IF(AND(I264&gt;=5,J264&gt;=5,K264&gt;=5,L264&gt;=5),"eligible for chi-square test","not eligible for chi-square test")</f>
        <v>not eligible for chi-square test</v>
      </c>
      <c r="S264" s="6" t="str">
        <f>IF(O264="not eligible for chi-square test","not eligible for chi-square testing",IF(Q264&gt;=0.01,"test results not statistically significant",IF(M264&lt;=0,"test results statistically significant, minority NOT overrepresented in arrests",IF(M264&gt;0,"test results statistically significant, minority overrepresented in arrests"))))</f>
        <v>not eligible for chi-square testing</v>
      </c>
    </row>
    <row r="265" spans="1:19" x14ac:dyDescent="0.2">
      <c r="A265" s="6" t="s">
        <v>15</v>
      </c>
      <c r="B265" s="7" t="s">
        <v>16</v>
      </c>
      <c r="C265" s="8">
        <v>543</v>
      </c>
      <c r="D265" s="3">
        <v>8</v>
      </c>
      <c r="E265" s="3">
        <v>535</v>
      </c>
      <c r="F265" s="3">
        <v>6</v>
      </c>
      <c r="G265" s="3">
        <v>0</v>
      </c>
      <c r="H265" s="3">
        <v>6</v>
      </c>
      <c r="I265" s="9">
        <f>(C265/SUM(C265,F265))*SUM(D265,G265)</f>
        <v>7.9125683060109289</v>
      </c>
      <c r="J265" s="9">
        <f>(C265/SUM(C265,F265))*SUM(E265,H265)</f>
        <v>535.08743169398906</v>
      </c>
      <c r="K265" s="9">
        <f>(F265/SUM(C265,F265))*SUM(D265,G265)</f>
        <v>8.7431693989071038E-2</v>
      </c>
      <c r="L265" s="9">
        <f>(F265/SUM(C265,F265))*SUM(E265,H265)</f>
        <v>5.9125683060109289</v>
      </c>
      <c r="M265" s="9">
        <f>G265-K265</f>
        <v>-8.7431693989071038E-2</v>
      </c>
      <c r="N265" s="10">
        <f>100*(M265/K265)</f>
        <v>-100</v>
      </c>
      <c r="O265" s="4" t="str">
        <f>IF(AND(I265&gt;=5,J265&gt;=5,K265&gt;=5,L265&gt;=5),"eligible for chi-square test","not eligible for chi-square test")</f>
        <v>not eligible for chi-square test</v>
      </c>
      <c r="S265" s="6" t="str">
        <f>IF(O265="not eligible for chi-square test","not eligible for chi-square testing",IF(Q265&gt;=0.01,"test results not statistically significant",IF(M265&lt;=0,"test results statistically significant, minority NOT overrepresented in arrests",IF(M265&gt;0,"test results statistically significant, minority overrepresented in arrests"))))</f>
        <v>not eligible for chi-square testing</v>
      </c>
    </row>
    <row r="266" spans="1:19" x14ac:dyDescent="0.2">
      <c r="A266" s="6" t="s">
        <v>437</v>
      </c>
      <c r="B266" s="7" t="s">
        <v>438</v>
      </c>
      <c r="C266" s="8">
        <v>6</v>
      </c>
      <c r="D266" s="3">
        <v>0</v>
      </c>
      <c r="E266" s="3">
        <v>6</v>
      </c>
      <c r="F266" s="3">
        <v>0</v>
      </c>
      <c r="G266" s="3">
        <v>0</v>
      </c>
      <c r="H266" s="3">
        <v>0</v>
      </c>
      <c r="I266" s="9">
        <f>(C266/SUM(C266,F266))*SUM(D266,G266)</f>
        <v>0</v>
      </c>
      <c r="J266" s="9">
        <f>(C266/SUM(C266,F266))*SUM(E266,H266)</f>
        <v>6</v>
      </c>
      <c r="K266" s="9">
        <f>(F266/SUM(C266,F266))*SUM(D266,G266)</f>
        <v>0</v>
      </c>
      <c r="L266" s="9">
        <f>(F266/SUM(C266,F266))*SUM(E266,H266)</f>
        <v>0</v>
      </c>
      <c r="M266" s="9">
        <f>G266-K266</f>
        <v>0</v>
      </c>
      <c r="N266" s="10" t="e">
        <f>100*(M266/K266)</f>
        <v>#DIV/0!</v>
      </c>
      <c r="O266" s="4" t="str">
        <f>IF(AND(I266&gt;=5,J266&gt;=5,K266&gt;=5,L266&gt;=5),"eligible for chi-square test","not eligible for chi-square test")</f>
        <v>not eligible for chi-square test</v>
      </c>
      <c r="S266" s="6" t="str">
        <f>IF(O266="not eligible for chi-square test","not eligible for chi-square testing",IF(Q266&gt;=0.01,"test results not statistically significant",IF(M266&lt;=0,"test results statistically significant, minority NOT overrepresented in arrests",IF(M266&gt;0,"test results statistically significant, minority overrepresented in arrests"))))</f>
        <v>not eligible for chi-square testing</v>
      </c>
    </row>
    <row r="267" spans="1:19" x14ac:dyDescent="0.2">
      <c r="A267" s="6" t="s">
        <v>569</v>
      </c>
      <c r="B267" s="7" t="s">
        <v>570</v>
      </c>
      <c r="C267" s="8">
        <v>713</v>
      </c>
      <c r="D267" s="3">
        <v>3</v>
      </c>
      <c r="E267" s="3">
        <v>710</v>
      </c>
      <c r="F267" s="3">
        <v>8</v>
      </c>
      <c r="G267" s="3">
        <v>0</v>
      </c>
      <c r="H267" s="3">
        <v>8</v>
      </c>
      <c r="I267" s="9">
        <f>(C267/SUM(C267,F267))*SUM(D267,G267)</f>
        <v>2.9667128987517337</v>
      </c>
      <c r="J267" s="9">
        <f>(C267/SUM(C267,F267))*SUM(E267,H267)</f>
        <v>710.03328710124822</v>
      </c>
      <c r="K267" s="9">
        <f>(F267/SUM(C267,F267))*SUM(D267,G267)</f>
        <v>3.3287101248266296E-2</v>
      </c>
      <c r="L267" s="9">
        <f>(F267/SUM(C267,F267))*SUM(E267,H267)</f>
        <v>7.9667128987517337</v>
      </c>
      <c r="M267" s="9">
        <f>G267-K267</f>
        <v>-3.3287101248266296E-2</v>
      </c>
      <c r="N267" s="10">
        <f>100*(M267/K267)</f>
        <v>-100</v>
      </c>
      <c r="O267" s="4" t="str">
        <f>IF(AND(I267&gt;=5,J267&gt;=5,K267&gt;=5,L267&gt;=5),"eligible for chi-square test","not eligible for chi-square test")</f>
        <v>not eligible for chi-square test</v>
      </c>
      <c r="S267" s="6" t="str">
        <f>IF(O267="not eligible for chi-square test","not eligible for chi-square testing",IF(Q267&gt;=0.01,"test results not statistically significant",IF(M267&lt;=0,"test results statistically significant, minority NOT overrepresented in arrests",IF(M267&gt;0,"test results statistically significant, minority overrepresented in arrests"))))</f>
        <v>not eligible for chi-square testing</v>
      </c>
    </row>
    <row r="268" spans="1:19" x14ac:dyDescent="0.2">
      <c r="A268" s="6" t="s">
        <v>223</v>
      </c>
      <c r="B268" s="7" t="s">
        <v>224</v>
      </c>
      <c r="C268" s="8">
        <v>79</v>
      </c>
      <c r="D268" s="3">
        <v>0</v>
      </c>
      <c r="E268" s="3">
        <v>79</v>
      </c>
      <c r="F268" s="3">
        <v>0</v>
      </c>
      <c r="G268" s="3">
        <v>0</v>
      </c>
      <c r="H268" s="3">
        <v>0</v>
      </c>
      <c r="I268" s="9">
        <f>(C268/SUM(C268,F268))*SUM(D268,G268)</f>
        <v>0</v>
      </c>
      <c r="J268" s="9">
        <f>(C268/SUM(C268,F268))*SUM(E268,H268)</f>
        <v>79</v>
      </c>
      <c r="K268" s="9">
        <f>(F268/SUM(C268,F268))*SUM(D268,G268)</f>
        <v>0</v>
      </c>
      <c r="L268" s="9">
        <f>(F268/SUM(C268,F268))*SUM(E268,H268)</f>
        <v>0</v>
      </c>
      <c r="M268" s="9">
        <f>G268-K268</f>
        <v>0</v>
      </c>
      <c r="N268" s="10" t="e">
        <f>100*(M268/K268)</f>
        <v>#DIV/0!</v>
      </c>
      <c r="O268" s="4" t="str">
        <f>IF(AND(I268&gt;=5,J268&gt;=5,K268&gt;=5,L268&gt;=5),"eligible for chi-square test","not eligible for chi-square test")</f>
        <v>not eligible for chi-square test</v>
      </c>
      <c r="S268" s="6" t="str">
        <f>IF(O268="not eligible for chi-square test","not eligible for chi-square testing",IF(Q268&gt;=0.01,"test results not statistically significant",IF(M268&lt;=0,"test results statistically significant, minority NOT overrepresented in arrests",IF(M268&gt;0,"test results statistically significant, minority overrepresented in arrests"))))</f>
        <v>not eligible for chi-square testing</v>
      </c>
    </row>
    <row r="269" spans="1:19" x14ac:dyDescent="0.2">
      <c r="A269" s="6" t="s">
        <v>113</v>
      </c>
      <c r="B269" s="7" t="s">
        <v>114</v>
      </c>
      <c r="C269" s="8">
        <v>2689</v>
      </c>
      <c r="D269" s="3">
        <v>0</v>
      </c>
      <c r="E269" s="3">
        <v>2689</v>
      </c>
      <c r="F269" s="3">
        <v>5</v>
      </c>
      <c r="G269" s="3">
        <v>0</v>
      </c>
      <c r="H269" s="3">
        <v>5</v>
      </c>
      <c r="I269" s="9">
        <f>(C269/SUM(C269,F269))*SUM(D269,G269)</f>
        <v>0</v>
      </c>
      <c r="J269" s="9">
        <f>(C269/SUM(C269,F269))*SUM(E269,H269)</f>
        <v>2689</v>
      </c>
      <c r="K269" s="9">
        <f>(F269/SUM(C269,F269))*SUM(D269,G269)</f>
        <v>0</v>
      </c>
      <c r="L269" s="9">
        <f>(F269/SUM(C269,F269))*SUM(E269,H269)</f>
        <v>5</v>
      </c>
      <c r="M269" s="9">
        <f>G269-K269</f>
        <v>0</v>
      </c>
      <c r="N269" s="10" t="e">
        <f>100*(M269/K269)</f>
        <v>#DIV/0!</v>
      </c>
      <c r="O269" s="4" t="str">
        <f>IF(AND(I269&gt;=5,J269&gt;=5,K269&gt;=5,L269&gt;=5),"eligible for chi-square test","not eligible for chi-square test")</f>
        <v>not eligible for chi-square test</v>
      </c>
      <c r="S269" s="6" t="str">
        <f>IF(O269="not eligible for chi-square test","not eligible for chi-square testing",IF(Q269&gt;=0.01,"test results not statistically significant",IF(M269&lt;=0,"test results statistically significant, minority NOT overrepresented in arrests",IF(M269&gt;0,"test results statistically significant, minority overrepresented in arrests"))))</f>
        <v>not eligible for chi-square testing</v>
      </c>
    </row>
    <row r="270" spans="1:19" x14ac:dyDescent="0.2">
      <c r="A270" s="6" t="s">
        <v>335</v>
      </c>
      <c r="B270" s="7" t="s">
        <v>336</v>
      </c>
      <c r="C270" s="8">
        <v>900</v>
      </c>
      <c r="D270" s="3">
        <v>12</v>
      </c>
      <c r="E270" s="3">
        <v>888</v>
      </c>
      <c r="F270" s="3">
        <v>0</v>
      </c>
      <c r="G270" s="3">
        <v>0</v>
      </c>
      <c r="H270" s="3">
        <v>0</v>
      </c>
      <c r="I270" s="9">
        <f>(C270/SUM(C270,F270))*SUM(D270,G270)</f>
        <v>12</v>
      </c>
      <c r="J270" s="9">
        <f>(C270/SUM(C270,F270))*SUM(E270,H270)</f>
        <v>888</v>
      </c>
      <c r="K270" s="9">
        <f>(F270/SUM(C270,F270))*SUM(D270,G270)</f>
        <v>0</v>
      </c>
      <c r="L270" s="9">
        <f>(F270/SUM(C270,F270))*SUM(E270,H270)</f>
        <v>0</v>
      </c>
      <c r="M270" s="9">
        <f>G270-K270</f>
        <v>0</v>
      </c>
      <c r="N270" s="10" t="e">
        <f>100*(M270/K270)</f>
        <v>#DIV/0!</v>
      </c>
      <c r="O270" s="4" t="str">
        <f>IF(AND(I270&gt;=5,J270&gt;=5,K270&gt;=5,L270&gt;=5),"eligible for chi-square test","not eligible for chi-square test")</f>
        <v>not eligible for chi-square test</v>
      </c>
      <c r="S270" s="6" t="str">
        <f>IF(O270="not eligible for chi-square test","not eligible for chi-square testing",IF(Q270&gt;=0.01,"test results not statistically significant",IF(M270&lt;=0,"test results statistically significant, minority NOT overrepresented in arrests",IF(M270&gt;0,"test results statistically significant, minority overrepresented in arrests"))))</f>
        <v>not eligible for chi-square testing</v>
      </c>
    </row>
    <row r="271" spans="1:19" x14ac:dyDescent="0.2">
      <c r="A271" s="6" t="s">
        <v>557</v>
      </c>
      <c r="B271" s="7" t="s">
        <v>558</v>
      </c>
      <c r="C271" s="8">
        <v>3</v>
      </c>
      <c r="D271" s="3">
        <v>0</v>
      </c>
      <c r="E271" s="3">
        <v>3</v>
      </c>
      <c r="F271" s="3">
        <v>0</v>
      </c>
      <c r="G271" s="3">
        <v>0</v>
      </c>
      <c r="H271" s="3">
        <v>0</v>
      </c>
      <c r="I271" s="9">
        <f>(C271/SUM(C271,F271))*SUM(D271,G271)</f>
        <v>0</v>
      </c>
      <c r="J271" s="9">
        <f>(C271/SUM(C271,F271))*SUM(E271,H271)</f>
        <v>3</v>
      </c>
      <c r="K271" s="9">
        <f>(F271/SUM(C271,F271))*SUM(D271,G271)</f>
        <v>0</v>
      </c>
      <c r="L271" s="9">
        <f>(F271/SUM(C271,F271))*SUM(E271,H271)</f>
        <v>0</v>
      </c>
      <c r="M271" s="9">
        <f>G271-K271</f>
        <v>0</v>
      </c>
      <c r="N271" s="10" t="e">
        <f>100*(M271/K271)</f>
        <v>#DIV/0!</v>
      </c>
      <c r="O271" s="4" t="str">
        <f>IF(AND(I271&gt;=5,J271&gt;=5,K271&gt;=5,L271&gt;=5),"eligible for chi-square test","not eligible for chi-square test")</f>
        <v>not eligible for chi-square test</v>
      </c>
      <c r="S271" s="6" t="str">
        <f>IF(O271="not eligible for chi-square test","not eligible for chi-square testing",IF(Q271&gt;=0.01,"test results not statistically significant",IF(M271&lt;=0,"test results statistically significant, minority NOT overrepresented in arrests",IF(M271&gt;0,"test results statistically significant, minority overrepresented in arrests"))))</f>
        <v>not eligible for chi-square testing</v>
      </c>
    </row>
    <row r="272" spans="1:19" x14ac:dyDescent="0.2">
      <c r="A272" s="6" t="s">
        <v>555</v>
      </c>
      <c r="B272" s="7" t="s">
        <v>556</v>
      </c>
      <c r="C272" s="8">
        <v>12855</v>
      </c>
      <c r="D272" s="3">
        <v>5</v>
      </c>
      <c r="E272" s="3">
        <v>12850</v>
      </c>
      <c r="F272" s="3">
        <v>88</v>
      </c>
      <c r="G272" s="3">
        <v>0</v>
      </c>
      <c r="H272" s="3">
        <v>88</v>
      </c>
      <c r="I272" s="9">
        <f>(C272/SUM(C272,F272))*SUM(D272,G272)</f>
        <v>4.9660047902341029</v>
      </c>
      <c r="J272" s="9">
        <f>(C272/SUM(C272,F272))*SUM(E272,H272)</f>
        <v>12850.033995209766</v>
      </c>
      <c r="K272" s="9">
        <f>(F272/SUM(C272,F272))*SUM(D272,G272)</f>
        <v>3.3995209765896622E-2</v>
      </c>
      <c r="L272" s="9">
        <f>(F272/SUM(C272,F272))*SUM(E272,H272)</f>
        <v>87.966004790234109</v>
      </c>
      <c r="M272" s="9">
        <f>G272-K272</f>
        <v>-3.3995209765896622E-2</v>
      </c>
      <c r="N272" s="10">
        <f>100*(M272/K272)</f>
        <v>-100</v>
      </c>
      <c r="O272" s="4" t="str">
        <f>IF(AND(I272&gt;=5,J272&gt;=5,K272&gt;=5,L272&gt;=5),"eligible for chi-square test","not eligible for chi-square test")</f>
        <v>not eligible for chi-square test</v>
      </c>
      <c r="S272" s="6" t="str">
        <f>IF(O272="not eligible for chi-square test","not eligible for chi-square testing",IF(Q272&gt;=0.01,"test results not statistically significant",IF(M272&lt;=0,"test results statistically significant, minority NOT overrepresented in arrests",IF(M272&gt;0,"test results statistically significant, minority overrepresented in arrests"))))</f>
        <v>not eligible for chi-square testing</v>
      </c>
    </row>
    <row r="273" spans="1:19" x14ac:dyDescent="0.2">
      <c r="A273" s="6" t="s">
        <v>537</v>
      </c>
      <c r="B273" s="7" t="s">
        <v>538</v>
      </c>
      <c r="C273" s="8">
        <v>589</v>
      </c>
      <c r="D273" s="3">
        <v>7</v>
      </c>
      <c r="E273" s="3">
        <v>582</v>
      </c>
      <c r="F273" s="3">
        <v>0</v>
      </c>
      <c r="G273" s="3">
        <v>0</v>
      </c>
      <c r="H273" s="3">
        <v>0</v>
      </c>
      <c r="I273" s="9">
        <f>(C273/SUM(C273,F273))*SUM(D273,G273)</f>
        <v>7</v>
      </c>
      <c r="J273" s="9">
        <f>(C273/SUM(C273,F273))*SUM(E273,H273)</f>
        <v>582</v>
      </c>
      <c r="K273" s="9">
        <f>(F273/SUM(C273,F273))*SUM(D273,G273)</f>
        <v>0</v>
      </c>
      <c r="L273" s="9">
        <f>(F273/SUM(C273,F273))*SUM(E273,H273)</f>
        <v>0</v>
      </c>
      <c r="M273" s="9">
        <f>G273-K273</f>
        <v>0</v>
      </c>
      <c r="N273" s="10" t="e">
        <f>100*(M273/K273)</f>
        <v>#DIV/0!</v>
      </c>
      <c r="O273" s="4" t="str">
        <f>IF(AND(I273&gt;=5,J273&gt;=5,K273&gt;=5,L273&gt;=5),"eligible for chi-square test","not eligible for chi-square test")</f>
        <v>not eligible for chi-square test</v>
      </c>
      <c r="S273" s="6" t="str">
        <f>IF(O273="not eligible for chi-square test","not eligible for chi-square testing",IF(Q273&gt;=0.01,"test results not statistically significant",IF(M273&lt;=0,"test results statistically significant, minority NOT overrepresented in arrests",IF(M273&gt;0,"test results statistically significant, minority overrepresented in arrests"))))</f>
        <v>not eligible for chi-square testing</v>
      </c>
    </row>
    <row r="274" spans="1:19" x14ac:dyDescent="0.2">
      <c r="A274" s="6" t="s">
        <v>507</v>
      </c>
      <c r="B274" s="7" t="s">
        <v>508</v>
      </c>
      <c r="C274" s="8">
        <v>29</v>
      </c>
      <c r="D274" s="3">
        <v>0</v>
      </c>
      <c r="E274" s="3">
        <v>29</v>
      </c>
      <c r="F274" s="3">
        <v>0</v>
      </c>
      <c r="G274" s="3">
        <v>0</v>
      </c>
      <c r="H274" s="3">
        <v>0</v>
      </c>
      <c r="I274" s="9">
        <f>(C274/SUM(C274,F274))*SUM(D274,G274)</f>
        <v>0</v>
      </c>
      <c r="J274" s="9">
        <f>(C274/SUM(C274,F274))*SUM(E274,H274)</f>
        <v>29</v>
      </c>
      <c r="K274" s="9">
        <f>(F274/SUM(C274,F274))*SUM(D274,G274)</f>
        <v>0</v>
      </c>
      <c r="L274" s="9">
        <f>(F274/SUM(C274,F274))*SUM(E274,H274)</f>
        <v>0</v>
      </c>
      <c r="M274" s="9">
        <f>G274-K274</f>
        <v>0</v>
      </c>
      <c r="N274" s="10" t="e">
        <f>100*(M274/K274)</f>
        <v>#DIV/0!</v>
      </c>
      <c r="O274" s="4" t="str">
        <f>IF(AND(I274&gt;=5,J274&gt;=5,K274&gt;=5,L274&gt;=5),"eligible for chi-square test","not eligible for chi-square test")</f>
        <v>not eligible for chi-square test</v>
      </c>
      <c r="S274" s="6" t="str">
        <f>IF(O274="not eligible for chi-square test","not eligible for chi-square testing",IF(Q274&gt;=0.01,"test results not statistically significant",IF(M274&lt;=0,"test results statistically significant, minority NOT overrepresented in arrests",IF(M274&gt;0,"test results statistically significant, minority overrepresented in arrests"))))</f>
        <v>not eligible for chi-square testing</v>
      </c>
    </row>
    <row r="275" spans="1:19" x14ac:dyDescent="0.2">
      <c r="A275" s="6" t="s">
        <v>609</v>
      </c>
      <c r="B275" s="7" t="s">
        <v>610</v>
      </c>
      <c r="C275" s="8">
        <v>0</v>
      </c>
      <c r="D275" s="3">
        <v>0</v>
      </c>
      <c r="E275" s="3">
        <v>0</v>
      </c>
      <c r="F275" s="3">
        <v>0</v>
      </c>
      <c r="G275" s="3">
        <v>0</v>
      </c>
      <c r="H275" s="3">
        <v>0</v>
      </c>
      <c r="I275" s="9" t="e">
        <f>(C275/SUM(C275,F275))*SUM(D275,G275)</f>
        <v>#DIV/0!</v>
      </c>
      <c r="J275" s="9" t="e">
        <f>(C275/SUM(C275,F275))*SUM(E275,H275)</f>
        <v>#DIV/0!</v>
      </c>
      <c r="K275" s="9" t="e">
        <f>(F275/SUM(C275,F275))*SUM(D275,G275)</f>
        <v>#DIV/0!</v>
      </c>
      <c r="L275" s="9" t="e">
        <f>(F275/SUM(C275,F275))*SUM(E275,H275)</f>
        <v>#DIV/0!</v>
      </c>
      <c r="M275" s="9" t="e">
        <f>G275-K275</f>
        <v>#DIV/0!</v>
      </c>
      <c r="N275" s="10" t="e">
        <f>100*(M275/K275)</f>
        <v>#DIV/0!</v>
      </c>
      <c r="O275" s="4" t="e">
        <f>IF(AND(I275&gt;=5,J275&gt;=5,K275&gt;=5,L275&gt;=5),"eligible for chi-square test","not eligible for chi-square test")</f>
        <v>#DIV/0!</v>
      </c>
      <c r="S275" s="6" t="e">
        <f>IF(O275="not eligible for chi-square test","not eligible for chi-square testing",IF(Q275&gt;=0.01,"test results not statistically significant",IF(M275&lt;=0,"test results statistically significant, minority NOT overrepresented in arrests",IF(M275&gt;0,"test results statistically significant, minority overrepresented in arrests"))))</f>
        <v>#DIV/0!</v>
      </c>
    </row>
    <row r="276" spans="1:19" x14ac:dyDescent="0.2">
      <c r="A276" s="6" t="s">
        <v>573</v>
      </c>
      <c r="B276" s="7" t="s">
        <v>574</v>
      </c>
      <c r="C276" s="8">
        <v>182</v>
      </c>
      <c r="D276" s="3">
        <v>0</v>
      </c>
      <c r="E276" s="3">
        <v>182</v>
      </c>
      <c r="F276" s="3">
        <v>0</v>
      </c>
      <c r="G276" s="3">
        <v>0</v>
      </c>
      <c r="H276" s="3">
        <v>0</v>
      </c>
      <c r="I276" s="9">
        <f>(C276/SUM(C276,F276))*SUM(D276,G276)</f>
        <v>0</v>
      </c>
      <c r="J276" s="9">
        <f>(C276/SUM(C276,F276))*SUM(E276,H276)</f>
        <v>182</v>
      </c>
      <c r="K276" s="9">
        <f>(F276/SUM(C276,F276))*SUM(D276,G276)</f>
        <v>0</v>
      </c>
      <c r="L276" s="9">
        <f>(F276/SUM(C276,F276))*SUM(E276,H276)</f>
        <v>0</v>
      </c>
      <c r="M276" s="9">
        <f>G276-K276</f>
        <v>0</v>
      </c>
      <c r="N276" s="10" t="e">
        <f>100*(M276/K276)</f>
        <v>#DIV/0!</v>
      </c>
      <c r="O276" s="4" t="str">
        <f>IF(AND(I276&gt;=5,J276&gt;=5,K276&gt;=5,L276&gt;=5),"eligible for chi-square test","not eligible for chi-square test")</f>
        <v>not eligible for chi-square test</v>
      </c>
      <c r="S276" s="6" t="str">
        <f>IF(O276="not eligible for chi-square test","not eligible for chi-square testing",IF(Q276&gt;=0.01,"test results not statistically significant",IF(M276&lt;=0,"test results statistically significant, minority NOT overrepresented in arrests",IF(M276&gt;0,"test results statistically significant, minority overrepresented in arrests"))))</f>
        <v>not eligible for chi-square testing</v>
      </c>
    </row>
    <row r="277" spans="1:19" x14ac:dyDescent="0.2">
      <c r="A277" s="6" t="s">
        <v>523</v>
      </c>
      <c r="B277" s="7" t="s">
        <v>524</v>
      </c>
      <c r="C277" s="8">
        <v>16</v>
      </c>
      <c r="D277" s="3">
        <v>0</v>
      </c>
      <c r="E277" s="3">
        <v>16</v>
      </c>
      <c r="F277" s="3">
        <v>0</v>
      </c>
      <c r="G277" s="3">
        <v>0</v>
      </c>
      <c r="H277" s="3">
        <v>0</v>
      </c>
      <c r="I277" s="9">
        <f>(C277/SUM(C277,F277))*SUM(D277,G277)</f>
        <v>0</v>
      </c>
      <c r="J277" s="9">
        <f>(C277/SUM(C277,F277))*SUM(E277,H277)</f>
        <v>16</v>
      </c>
      <c r="K277" s="9">
        <f>(F277/SUM(C277,F277))*SUM(D277,G277)</f>
        <v>0</v>
      </c>
      <c r="L277" s="9">
        <f>(F277/SUM(C277,F277))*SUM(E277,H277)</f>
        <v>0</v>
      </c>
      <c r="M277" s="9">
        <f>G277-K277</f>
        <v>0</v>
      </c>
      <c r="N277" s="10" t="e">
        <f>100*(M277/K277)</f>
        <v>#DIV/0!</v>
      </c>
      <c r="O277" s="4" t="str">
        <f>IF(AND(I277&gt;=5,J277&gt;=5,K277&gt;=5,L277&gt;=5),"eligible for chi-square test","not eligible for chi-square test")</f>
        <v>not eligible for chi-square test</v>
      </c>
      <c r="S277" s="6" t="str">
        <f>IF(O277="not eligible for chi-square test","not eligible for chi-square testing",IF(Q277&gt;=0.01,"test results not statistically significant",IF(M277&lt;=0,"test results statistically significant, minority NOT overrepresented in arrests",IF(M277&gt;0,"test results statistically significant, minority overrepresented in arrests"))))</f>
        <v>not eligible for chi-square testing</v>
      </c>
    </row>
    <row r="278" spans="1:19" x14ac:dyDescent="0.2">
      <c r="A278" s="6" t="s">
        <v>249</v>
      </c>
      <c r="B278" s="7" t="s">
        <v>250</v>
      </c>
      <c r="C278" s="8">
        <v>1108</v>
      </c>
      <c r="D278" s="3">
        <v>2</v>
      </c>
      <c r="E278" s="3">
        <v>1106</v>
      </c>
      <c r="F278" s="3">
        <v>5</v>
      </c>
      <c r="G278" s="3">
        <v>0</v>
      </c>
      <c r="H278" s="3">
        <v>5</v>
      </c>
      <c r="I278" s="9">
        <f>(C278/SUM(C278,F278))*SUM(D278,G278)</f>
        <v>1.991015274034142</v>
      </c>
      <c r="J278" s="9">
        <f>(C278/SUM(C278,F278))*SUM(E278,H278)</f>
        <v>1106.008984725966</v>
      </c>
      <c r="K278" s="9">
        <f>(F278/SUM(C278,F278))*SUM(D278,G278)</f>
        <v>8.9847259658580418E-3</v>
      </c>
      <c r="L278" s="9">
        <f>(F278/SUM(C278,F278))*SUM(E278,H278)</f>
        <v>4.991015274034142</v>
      </c>
      <c r="M278" s="9">
        <f>G278-K278</f>
        <v>-8.9847259658580418E-3</v>
      </c>
      <c r="N278" s="10">
        <f>100*(M278/K278)</f>
        <v>-100</v>
      </c>
      <c r="O278" s="4" t="str">
        <f>IF(AND(I278&gt;=5,J278&gt;=5,K278&gt;=5,L278&gt;=5),"eligible for chi-square test","not eligible for chi-square test")</f>
        <v>not eligible for chi-square test</v>
      </c>
      <c r="S278" s="6" t="str">
        <f>IF(O278="not eligible for chi-square test","not eligible for chi-square testing",IF(Q278&gt;=0.01,"test results not statistically significant",IF(M278&lt;=0,"test results statistically significant, minority NOT overrepresented in arrests",IF(M278&gt;0,"test results statistically significant, minority overrepresented in arrests"))))</f>
        <v>not eligible for chi-square testing</v>
      </c>
    </row>
    <row r="279" spans="1:19" x14ac:dyDescent="0.2">
      <c r="A279" s="6" t="s">
        <v>343</v>
      </c>
      <c r="B279" s="7" t="s">
        <v>344</v>
      </c>
      <c r="C279" s="8">
        <v>281</v>
      </c>
      <c r="D279" s="3">
        <v>1</v>
      </c>
      <c r="E279" s="3">
        <v>280</v>
      </c>
      <c r="F279" s="3">
        <v>0</v>
      </c>
      <c r="G279" s="3">
        <v>0</v>
      </c>
      <c r="H279" s="3">
        <v>0</v>
      </c>
      <c r="I279" s="9">
        <f>(C279/SUM(C279,F279))*SUM(D279,G279)</f>
        <v>1</v>
      </c>
      <c r="J279" s="9">
        <f>(C279/SUM(C279,F279))*SUM(E279,H279)</f>
        <v>280</v>
      </c>
      <c r="K279" s="9">
        <f>(F279/SUM(C279,F279))*SUM(D279,G279)</f>
        <v>0</v>
      </c>
      <c r="L279" s="9">
        <f>(F279/SUM(C279,F279))*SUM(E279,H279)</f>
        <v>0</v>
      </c>
      <c r="M279" s="9">
        <f>G279-K279</f>
        <v>0</v>
      </c>
      <c r="N279" s="10" t="e">
        <f>100*(M279/K279)</f>
        <v>#DIV/0!</v>
      </c>
      <c r="O279" s="4" t="str">
        <f>IF(AND(I279&gt;=5,J279&gt;=5,K279&gt;=5,L279&gt;=5),"eligible for chi-square test","not eligible for chi-square test")</f>
        <v>not eligible for chi-square test</v>
      </c>
      <c r="S279" s="6" t="str">
        <f>IF(O279="not eligible for chi-square test","not eligible for chi-square testing",IF(Q279&gt;=0.01,"test results not statistically significant",IF(M279&lt;=0,"test results statistically significant, minority NOT overrepresented in arrests",IF(M279&gt;0,"test results statistically significant, minority overrepresented in arrests"))))</f>
        <v>not eligible for chi-square testing</v>
      </c>
    </row>
    <row r="280" spans="1:19" x14ac:dyDescent="0.2">
      <c r="A280" s="6" t="s">
        <v>591</v>
      </c>
      <c r="B280" s="7" t="s">
        <v>592</v>
      </c>
      <c r="C280" s="8">
        <v>18395</v>
      </c>
      <c r="D280" s="3">
        <v>145</v>
      </c>
      <c r="E280" s="3">
        <v>18250</v>
      </c>
      <c r="F280" s="3">
        <v>103</v>
      </c>
      <c r="G280" s="3">
        <v>2</v>
      </c>
      <c r="H280" s="3">
        <v>101</v>
      </c>
      <c r="I280" s="9">
        <f>(C280/SUM(C280,F280))*SUM(D280,G280)</f>
        <v>146.18147907881934</v>
      </c>
      <c r="J280" s="9">
        <f>(C280/SUM(C280,F280))*SUM(E280,H280)</f>
        <v>18248.818520921181</v>
      </c>
      <c r="K280" s="9">
        <f>(F280/SUM(C280,F280))*SUM(D280,G280)</f>
        <v>0.8185209211806681</v>
      </c>
      <c r="L280" s="9">
        <f>(F280/SUM(C280,F280))*SUM(E280,H280)</f>
        <v>102.18147907881932</v>
      </c>
      <c r="M280" s="9">
        <f>G280-K280</f>
        <v>1.1814790788193319</v>
      </c>
      <c r="N280" s="10">
        <f>100*(M280/K280)</f>
        <v>144.34317416286905</v>
      </c>
      <c r="O280" s="4" t="str">
        <f>IF(AND(I280&gt;=5,J280&gt;=5,K280&gt;=5,L280&gt;=5),"eligible for chi-square test","not eligible for chi-square test")</f>
        <v>not eligible for chi-square test</v>
      </c>
      <c r="S280" s="6" t="str">
        <f>IF(O280="not eligible for chi-square test","not eligible for chi-square testing",IF(Q280&gt;=0.01,"test results not statistically significant",IF(M280&lt;=0,"test results statistically significant, minority NOT overrepresented in arrests",IF(M280&gt;0,"test results statistically significant, minority overrepresented in arrests"))))</f>
        <v>not eligible for chi-square testing</v>
      </c>
    </row>
    <row r="281" spans="1:19" x14ac:dyDescent="0.2">
      <c r="A281" s="6" t="s">
        <v>593</v>
      </c>
      <c r="B281" s="7" t="s">
        <v>594</v>
      </c>
      <c r="C281" s="8">
        <v>25179</v>
      </c>
      <c r="D281" s="3">
        <v>107</v>
      </c>
      <c r="E281" s="3">
        <v>25072</v>
      </c>
      <c r="F281" s="3">
        <v>124</v>
      </c>
      <c r="G281" s="3">
        <v>2</v>
      </c>
      <c r="H281" s="3">
        <v>122</v>
      </c>
      <c r="I281" s="9">
        <f>(C281/SUM(C281,F281))*SUM(D281,G281)</f>
        <v>108.46583409081927</v>
      </c>
      <c r="J281" s="9">
        <f>(C281/SUM(C281,F281))*SUM(E281,H281)</f>
        <v>25070.534165909179</v>
      </c>
      <c r="K281" s="9">
        <f>(F281/SUM(C281,F281))*SUM(D281,G281)</f>
        <v>0.53416590918072959</v>
      </c>
      <c r="L281" s="9">
        <f>(F281/SUM(C281,F281))*SUM(E281,H281)</f>
        <v>123.46583409081927</v>
      </c>
      <c r="M281" s="9">
        <f>G281-K281</f>
        <v>1.4658340908192704</v>
      </c>
      <c r="N281" s="10">
        <f>100*(M281/K281)</f>
        <v>274.41550754661137</v>
      </c>
      <c r="O281" s="4" t="str">
        <f>IF(AND(I281&gt;=5,J281&gt;=5,K281&gt;=5,L281&gt;=5),"eligible for chi-square test","not eligible for chi-square test")</f>
        <v>not eligible for chi-square test</v>
      </c>
      <c r="S281" s="6" t="str">
        <f>IF(O281="not eligible for chi-square test","not eligible for chi-square testing",IF(Q281&gt;=0.01,"test results not statistically significant",IF(M281&lt;=0,"test results statistically significant, minority NOT overrepresented in arrests",IF(M281&gt;0,"test results statistically significant, minority overrepresented in arrests"))))</f>
        <v>not eligible for chi-square testing</v>
      </c>
    </row>
    <row r="282" spans="1:19" x14ac:dyDescent="0.2">
      <c r="A282" s="6" t="s">
        <v>595</v>
      </c>
      <c r="B282" s="7" t="s">
        <v>596</v>
      </c>
      <c r="C282" s="8">
        <v>16479</v>
      </c>
      <c r="D282" s="3">
        <v>44</v>
      </c>
      <c r="E282" s="3">
        <v>16435</v>
      </c>
      <c r="F282" s="3">
        <v>32</v>
      </c>
      <c r="G282" s="3">
        <v>0</v>
      </c>
      <c r="H282" s="3">
        <v>32</v>
      </c>
      <c r="I282" s="9">
        <f>(C282/SUM(C282,F282))*SUM(D282,G282)</f>
        <v>43.914723517654899</v>
      </c>
      <c r="J282" s="9">
        <f>(C282/SUM(C282,F282))*SUM(E282,H282)</f>
        <v>16435.085276482347</v>
      </c>
      <c r="K282" s="9">
        <f>(F282/SUM(C282,F282))*SUM(D282,G282)</f>
        <v>8.5276482345103266E-2</v>
      </c>
      <c r="L282" s="9">
        <f>(F282/SUM(C282,F282))*SUM(E282,H282)</f>
        <v>31.914723517654895</v>
      </c>
      <c r="M282" s="9">
        <f>G282-K282</f>
        <v>-8.5276482345103266E-2</v>
      </c>
      <c r="N282" s="10">
        <f>100*(M282/K282)</f>
        <v>-100</v>
      </c>
      <c r="O282" s="4" t="str">
        <f>IF(AND(I282&gt;=5,J282&gt;=5,K282&gt;=5,L282&gt;=5),"eligible for chi-square test","not eligible for chi-square test")</f>
        <v>not eligible for chi-square test</v>
      </c>
      <c r="S282" s="6" t="str">
        <f>IF(O282="not eligible for chi-square test","not eligible for chi-square testing",IF(Q282&gt;=0.01,"test results not statistically significant",IF(M282&lt;=0,"test results statistically significant, minority NOT overrepresented in arrests",IF(M282&gt;0,"test results statistically significant, minority overrepresented in arrests"))))</f>
        <v>not eligible for chi-square testing</v>
      </c>
    </row>
    <row r="283" spans="1:19" x14ac:dyDescent="0.2">
      <c r="A283" s="6" t="s">
        <v>597</v>
      </c>
      <c r="B283" s="7" t="s">
        <v>598</v>
      </c>
      <c r="C283" s="8">
        <v>28992</v>
      </c>
      <c r="D283" s="3">
        <v>86</v>
      </c>
      <c r="E283" s="3">
        <v>28906</v>
      </c>
      <c r="F283" s="3">
        <v>37</v>
      </c>
      <c r="G283" s="3">
        <v>0</v>
      </c>
      <c r="H283" s="3">
        <v>37</v>
      </c>
      <c r="I283" s="9">
        <f>(C283/SUM(C283,F283))*SUM(D283,G283)</f>
        <v>85.890385476592371</v>
      </c>
      <c r="J283" s="9">
        <f>(C283/SUM(C283,F283))*SUM(E283,H283)</f>
        <v>28906.109614523408</v>
      </c>
      <c r="K283" s="9">
        <f>(F283/SUM(C283,F283))*SUM(D283,G283)</f>
        <v>0.10961452340762685</v>
      </c>
      <c r="L283" s="9">
        <f>(F283/SUM(C283,F283))*SUM(E283,H283)</f>
        <v>36.890385476592371</v>
      </c>
      <c r="M283" s="9">
        <f>G283-K283</f>
        <v>-0.10961452340762685</v>
      </c>
      <c r="N283" s="10">
        <f>100*(M283/K283)</f>
        <v>-100</v>
      </c>
      <c r="O283" s="4" t="str">
        <f>IF(AND(I283&gt;=5,J283&gt;=5,K283&gt;=5,L283&gt;=5),"eligible for chi-square test","not eligible for chi-square test")</f>
        <v>not eligible for chi-square test</v>
      </c>
      <c r="S283" s="6" t="str">
        <f>IF(O283="not eligible for chi-square test","not eligible for chi-square testing",IF(Q283&gt;=0.01,"test results not statistically significant",IF(M283&lt;=0,"test results statistically significant, minority NOT overrepresented in arrests",IF(M283&gt;0,"test results statistically significant, minority overrepresented in arrests"))))</f>
        <v>not eligible for chi-square testing</v>
      </c>
    </row>
    <row r="284" spans="1:19" x14ac:dyDescent="0.2">
      <c r="A284" s="6" t="s">
        <v>599</v>
      </c>
      <c r="B284" s="7" t="s">
        <v>600</v>
      </c>
      <c r="C284" s="8">
        <v>25799</v>
      </c>
      <c r="D284" s="3">
        <v>117</v>
      </c>
      <c r="E284" s="3">
        <v>25682</v>
      </c>
      <c r="F284" s="3">
        <v>140</v>
      </c>
      <c r="G284" s="3">
        <v>0</v>
      </c>
      <c r="H284" s="3">
        <v>140</v>
      </c>
      <c r="I284" s="9">
        <f>(C284/SUM(C284,F284))*SUM(D284,G284)</f>
        <v>116.36851844712595</v>
      </c>
      <c r="J284" s="9">
        <f>(C284/SUM(C284,F284))*SUM(E284,H284)</f>
        <v>25682.631481552875</v>
      </c>
      <c r="K284" s="9">
        <f>(F284/SUM(C284,F284))*SUM(D284,G284)</f>
        <v>0.63148155287405061</v>
      </c>
      <c r="L284" s="9">
        <f>(F284/SUM(C284,F284))*SUM(E284,H284)</f>
        <v>139.36851844712595</v>
      </c>
      <c r="M284" s="9">
        <f>G284-K284</f>
        <v>-0.63148155287405061</v>
      </c>
      <c r="N284" s="10">
        <f>100*(M284/K284)</f>
        <v>-100</v>
      </c>
      <c r="O284" s="4" t="str">
        <f>IF(AND(I284&gt;=5,J284&gt;=5,K284&gt;=5,L284&gt;=5),"eligible for chi-square test","not eligible for chi-square test")</f>
        <v>not eligible for chi-square test</v>
      </c>
      <c r="S284" s="6" t="str">
        <f>IF(O284="not eligible for chi-square test","not eligible for chi-square testing",IF(Q284&gt;=0.01,"test results not statistically significant",IF(M284&lt;=0,"test results statistically significant, minority NOT overrepresented in arrests",IF(M284&gt;0,"test results statistically significant, minority overrepresented in arrests"))))</f>
        <v>not eligible for chi-square testing</v>
      </c>
    </row>
    <row r="285" spans="1:19" x14ac:dyDescent="0.2">
      <c r="A285" s="6" t="s">
        <v>601</v>
      </c>
      <c r="B285" s="7" t="s">
        <v>602</v>
      </c>
      <c r="C285" s="8">
        <v>25858</v>
      </c>
      <c r="D285" s="3">
        <v>61</v>
      </c>
      <c r="E285" s="3">
        <v>25797</v>
      </c>
      <c r="F285" s="3">
        <v>47</v>
      </c>
      <c r="G285" s="3">
        <v>1</v>
      </c>
      <c r="H285" s="3">
        <v>46</v>
      </c>
      <c r="I285" s="9">
        <f>(C285/SUM(C285,F285))*SUM(D285,G285)</f>
        <v>61.887512063308236</v>
      </c>
      <c r="J285" s="9">
        <f>(C285/SUM(C285,F285))*SUM(E285,H285)</f>
        <v>25796.112487936691</v>
      </c>
      <c r="K285" s="9">
        <f>(F285/SUM(C285,F285))*SUM(D285,G285)</f>
        <v>0.11248793669175836</v>
      </c>
      <c r="L285" s="9">
        <f>(F285/SUM(C285,F285))*SUM(E285,H285)</f>
        <v>46.887512063308243</v>
      </c>
      <c r="M285" s="9">
        <f>G285-K285</f>
        <v>0.88751206330824162</v>
      </c>
      <c r="N285" s="10">
        <f>100*(M285/K285)</f>
        <v>788.98421413864094</v>
      </c>
      <c r="O285" s="4" t="str">
        <f>IF(AND(I285&gt;=5,J285&gt;=5,K285&gt;=5,L285&gt;=5),"eligible for chi-square test","not eligible for chi-square test")</f>
        <v>not eligible for chi-square test</v>
      </c>
      <c r="S285" s="6" t="str">
        <f>IF(O285="not eligible for chi-square test","not eligible for chi-square testing",IF(Q285&gt;=0.01,"test results not statistically significant",IF(M285&lt;=0,"test results statistically significant, minority NOT overrepresented in arrests",IF(M285&gt;0,"test results statistically significant, minority overrepresented in arrests"))))</f>
        <v>not eligible for chi-square testing</v>
      </c>
    </row>
    <row r="286" spans="1:19" x14ac:dyDescent="0.2">
      <c r="A286" s="6" t="s">
        <v>603</v>
      </c>
      <c r="B286" s="7" t="s">
        <v>604</v>
      </c>
      <c r="C286" s="8">
        <v>13777</v>
      </c>
      <c r="D286" s="3">
        <v>112</v>
      </c>
      <c r="E286" s="3">
        <v>13665</v>
      </c>
      <c r="F286" s="3">
        <v>304</v>
      </c>
      <c r="G286" s="3">
        <v>3</v>
      </c>
      <c r="H286" s="3">
        <v>301</v>
      </c>
      <c r="I286" s="9">
        <f>(C286/SUM(C286,F286))*SUM(D286,G286)</f>
        <v>112.51722178822527</v>
      </c>
      <c r="J286" s="9">
        <f>(C286/SUM(C286,F286))*SUM(E286,H286)</f>
        <v>13664.482778211775</v>
      </c>
      <c r="K286" s="9">
        <f>(F286/SUM(C286,F286))*SUM(D286,G286)</f>
        <v>2.4827782117747317</v>
      </c>
      <c r="L286" s="9">
        <f>(F286/SUM(C286,F286))*SUM(E286,H286)</f>
        <v>301.51722178822524</v>
      </c>
      <c r="M286" s="9">
        <f>G286-K286</f>
        <v>0.51722178822526832</v>
      </c>
      <c r="N286" s="10">
        <f>100*(M286/K286)</f>
        <v>20.83237986270024</v>
      </c>
      <c r="O286" s="4" t="str">
        <f>IF(AND(I286&gt;=5,J286&gt;=5,K286&gt;=5,L286&gt;=5),"eligible for chi-square test","not eligible for chi-square test")</f>
        <v>not eligible for chi-square test</v>
      </c>
      <c r="S286" s="6" t="str">
        <f>IF(O286="not eligible for chi-square test","not eligible for chi-square testing",IF(Q286&gt;=0.01,"test results not statistically significant",IF(M286&lt;=0,"test results statistically significant, minority NOT overrepresented in arrests",IF(M286&gt;0,"test results statistically significant, minority overrepresented in arrests"))))</f>
        <v>not eligible for chi-square testing</v>
      </c>
    </row>
    <row r="287" spans="1:19" x14ac:dyDescent="0.2">
      <c r="A287" s="6" t="s">
        <v>413</v>
      </c>
      <c r="B287" s="7" t="s">
        <v>414</v>
      </c>
      <c r="C287" s="8">
        <v>2571</v>
      </c>
      <c r="D287" s="3">
        <v>58</v>
      </c>
      <c r="E287" s="3">
        <v>2513</v>
      </c>
      <c r="F287" s="3">
        <v>11</v>
      </c>
      <c r="G287" s="3">
        <v>1</v>
      </c>
      <c r="H287" s="3">
        <v>10</v>
      </c>
      <c r="I287" s="9">
        <f>(C287/SUM(C287,F287))*SUM(D287,G287)</f>
        <v>58.748644461657626</v>
      </c>
      <c r="J287" s="9">
        <f>(C287/SUM(C287,F287))*SUM(E287,H287)</f>
        <v>2512.2513555383421</v>
      </c>
      <c r="K287" s="9">
        <f>(F287/SUM(C287,F287))*SUM(D287,G287)</f>
        <v>0.25135553834237029</v>
      </c>
      <c r="L287" s="9">
        <f>(F287/SUM(C287,F287))*SUM(E287,H287)</f>
        <v>10.74864446165763</v>
      </c>
      <c r="M287" s="9">
        <f>G287-K287</f>
        <v>0.74864446165762977</v>
      </c>
      <c r="N287" s="10">
        <f>100*(M287/K287)</f>
        <v>297.84283513097068</v>
      </c>
      <c r="O287" s="4" t="str">
        <f>IF(AND(I287&gt;=5,J287&gt;=5,K287&gt;=5,L287&gt;=5),"eligible for chi-square test","not eligible for chi-square test")</f>
        <v>not eligible for chi-square test</v>
      </c>
      <c r="S287" s="6" t="str">
        <f>IF(O287="not eligible for chi-square test","not eligible for chi-square testing",IF(Q287&gt;=0.01,"test results not statistically significant",IF(M287&lt;=0,"test results statistically significant, minority NOT overrepresented in arrests",IF(M287&gt;0,"test results statistically significant, minority overrepresented in arrests"))))</f>
        <v>not eligible for chi-square testing</v>
      </c>
    </row>
    <row r="288" spans="1:19" x14ac:dyDescent="0.2">
      <c r="A288" s="6" t="s">
        <v>123</v>
      </c>
      <c r="B288" s="7" t="s">
        <v>124</v>
      </c>
      <c r="C288" s="8">
        <v>1407</v>
      </c>
      <c r="D288" s="3">
        <v>0</v>
      </c>
      <c r="E288" s="3">
        <v>1407</v>
      </c>
      <c r="F288" s="3">
        <v>1</v>
      </c>
      <c r="G288" s="3">
        <v>0</v>
      </c>
      <c r="H288" s="3">
        <v>1</v>
      </c>
      <c r="I288" s="9">
        <f>(C288/SUM(C288,F288))*SUM(D288,G288)</f>
        <v>0</v>
      </c>
      <c r="J288" s="9">
        <f>(C288/SUM(C288,F288))*SUM(E288,H288)</f>
        <v>1407</v>
      </c>
      <c r="K288" s="9">
        <f>(F288/SUM(C288,F288))*SUM(D288,G288)</f>
        <v>0</v>
      </c>
      <c r="L288" s="9">
        <f>(F288/SUM(C288,F288))*SUM(E288,H288)</f>
        <v>1</v>
      </c>
      <c r="M288" s="9">
        <f>G288-K288</f>
        <v>0</v>
      </c>
      <c r="N288" s="10" t="e">
        <f>100*(M288/K288)</f>
        <v>#DIV/0!</v>
      </c>
      <c r="O288" s="4" t="str">
        <f>IF(AND(I288&gt;=5,J288&gt;=5,K288&gt;=5,L288&gt;=5),"eligible for chi-square test","not eligible for chi-square test")</f>
        <v>not eligible for chi-square test</v>
      </c>
      <c r="S288" s="6" t="str">
        <f>IF(O288="not eligible for chi-square test","not eligible for chi-square testing",IF(Q288&gt;=0.01,"test results not statistically significant",IF(M288&lt;=0,"test results statistically significant, minority NOT overrepresented in arrests",IF(M288&gt;0,"test results statistically significant, minority overrepresented in arrests"))))</f>
        <v>not eligible for chi-square testing</v>
      </c>
    </row>
    <row r="289" spans="1:19" x14ac:dyDescent="0.2">
      <c r="A289" s="6" t="s">
        <v>331</v>
      </c>
      <c r="B289" s="7" t="s">
        <v>332</v>
      </c>
      <c r="C289" s="8">
        <v>288</v>
      </c>
      <c r="D289" s="3">
        <v>1</v>
      </c>
      <c r="E289" s="3">
        <v>287</v>
      </c>
      <c r="F289" s="3">
        <v>0</v>
      </c>
      <c r="G289" s="3">
        <v>0</v>
      </c>
      <c r="H289" s="3">
        <v>0</v>
      </c>
      <c r="I289" s="9">
        <f>(C289/SUM(C289,F289))*SUM(D289,G289)</f>
        <v>1</v>
      </c>
      <c r="J289" s="9">
        <f>(C289/SUM(C289,F289))*SUM(E289,H289)</f>
        <v>287</v>
      </c>
      <c r="K289" s="9">
        <f>(F289/SUM(C289,F289))*SUM(D289,G289)</f>
        <v>0</v>
      </c>
      <c r="L289" s="9">
        <f>(F289/SUM(C289,F289))*SUM(E289,H289)</f>
        <v>0</v>
      </c>
      <c r="M289" s="9">
        <f>G289-K289</f>
        <v>0</v>
      </c>
      <c r="N289" s="10" t="e">
        <f>100*(M289/K289)</f>
        <v>#DIV/0!</v>
      </c>
      <c r="O289" s="4" t="str">
        <f>IF(AND(I289&gt;=5,J289&gt;=5,K289&gt;=5,L289&gt;=5),"eligible for chi-square test","not eligible for chi-square test")</f>
        <v>not eligible for chi-square test</v>
      </c>
      <c r="S289" s="6" t="str">
        <f>IF(O289="not eligible for chi-square test","not eligible for chi-square testing",IF(Q289&gt;=0.01,"test results not statistically significant",IF(M289&lt;=0,"test results statistically significant, minority NOT overrepresented in arrests",IF(M289&gt;0,"test results statistically significant, minority overrepresented in arrests"))))</f>
        <v>not eligible for chi-square testing</v>
      </c>
    </row>
    <row r="290" spans="1:19" x14ac:dyDescent="0.2">
      <c r="A290" s="6" t="s">
        <v>417</v>
      </c>
      <c r="B290" s="7" t="s">
        <v>418</v>
      </c>
      <c r="C290" s="8">
        <v>7443</v>
      </c>
      <c r="D290" s="3">
        <v>0</v>
      </c>
      <c r="E290" s="3">
        <v>7443</v>
      </c>
      <c r="F290" s="3">
        <v>2</v>
      </c>
      <c r="G290" s="3">
        <v>0</v>
      </c>
      <c r="H290" s="3">
        <v>2</v>
      </c>
      <c r="I290" s="9">
        <f>(C290/SUM(C290,F290))*SUM(D290,G290)</f>
        <v>0</v>
      </c>
      <c r="J290" s="9">
        <f>(C290/SUM(C290,F290))*SUM(E290,H290)</f>
        <v>7443</v>
      </c>
      <c r="K290" s="9">
        <f>(F290/SUM(C290,F290))*SUM(D290,G290)</f>
        <v>0</v>
      </c>
      <c r="L290" s="9">
        <f>(F290/SUM(C290,F290))*SUM(E290,H290)</f>
        <v>2</v>
      </c>
      <c r="M290" s="9">
        <f>G290-K290</f>
        <v>0</v>
      </c>
      <c r="N290" s="10" t="e">
        <f>100*(M290/K290)</f>
        <v>#DIV/0!</v>
      </c>
      <c r="O290" s="4" t="str">
        <f>IF(AND(I290&gt;=5,J290&gt;=5,K290&gt;=5,L290&gt;=5),"eligible for chi-square test","not eligible for chi-square test")</f>
        <v>not eligible for chi-square test</v>
      </c>
      <c r="S290" s="6" t="str">
        <f>IF(O290="not eligible for chi-square test","not eligible for chi-square testing",IF(Q290&gt;=0.01,"test results not statistically significant",IF(M290&lt;=0,"test results statistically significant, minority NOT overrepresented in arrests",IF(M290&gt;0,"test results statistically significant, minority overrepresented in arrests"))))</f>
        <v>not eligible for chi-square testing</v>
      </c>
    </row>
    <row r="291" spans="1:19" x14ac:dyDescent="0.2">
      <c r="A291" s="6" t="s">
        <v>587</v>
      </c>
      <c r="B291" s="7" t="s">
        <v>588</v>
      </c>
      <c r="C291" s="8">
        <v>21</v>
      </c>
      <c r="D291" s="3">
        <v>1</v>
      </c>
      <c r="E291" s="3">
        <v>20</v>
      </c>
      <c r="F291" s="3">
        <v>1</v>
      </c>
      <c r="G291" s="3">
        <v>0</v>
      </c>
      <c r="H291" s="3">
        <v>1</v>
      </c>
      <c r="I291" s="9">
        <f>(C291/SUM(C291,F291))*SUM(D291,G291)</f>
        <v>0.95454545454545459</v>
      </c>
      <c r="J291" s="9">
        <f>(C291/SUM(C291,F291))*SUM(E291,H291)</f>
        <v>20.045454545454547</v>
      </c>
      <c r="K291" s="9">
        <f>(F291/SUM(C291,F291))*SUM(D291,G291)</f>
        <v>4.5454545454545456E-2</v>
      </c>
      <c r="L291" s="9">
        <f>(F291/SUM(C291,F291))*SUM(E291,H291)</f>
        <v>0.95454545454545459</v>
      </c>
      <c r="M291" s="9">
        <f>G291-K291</f>
        <v>-4.5454545454545456E-2</v>
      </c>
      <c r="N291" s="10">
        <f>100*(M291/K291)</f>
        <v>-100</v>
      </c>
      <c r="O291" s="4" t="str">
        <f>IF(AND(I291&gt;=5,J291&gt;=5,K291&gt;=5,L291&gt;=5),"eligible for chi-square test","not eligible for chi-square test")</f>
        <v>not eligible for chi-square test</v>
      </c>
      <c r="S291" s="6" t="str">
        <f>IF(O291="not eligible for chi-square test","not eligible for chi-square testing",IF(Q291&gt;=0.01,"test results not statistically significant",IF(M291&lt;=0,"test results statistically significant, minority NOT overrepresented in arrests",IF(M291&gt;0,"test results statistically significant, minority overrepresented in arrests"))))</f>
        <v>not eligible for chi-square testing</v>
      </c>
    </row>
    <row r="292" spans="1:19" x14ac:dyDescent="0.2">
      <c r="A292" s="6" t="s">
        <v>561</v>
      </c>
      <c r="B292" s="7" t="s">
        <v>562</v>
      </c>
      <c r="C292" s="8">
        <v>1068</v>
      </c>
      <c r="D292" s="3">
        <v>7</v>
      </c>
      <c r="E292" s="3">
        <v>1061</v>
      </c>
      <c r="F292" s="3">
        <v>4</v>
      </c>
      <c r="G292" s="3">
        <v>0</v>
      </c>
      <c r="H292" s="3">
        <v>4</v>
      </c>
      <c r="I292" s="9">
        <f>(C292/SUM(C292,F292))*SUM(D292,G292)</f>
        <v>6.9738805970149258</v>
      </c>
      <c r="J292" s="9">
        <f>(C292/SUM(C292,F292))*SUM(E292,H292)</f>
        <v>1061.0261194029852</v>
      </c>
      <c r="K292" s="9">
        <f>(F292/SUM(C292,F292))*SUM(D292,G292)</f>
        <v>2.6119402985074626E-2</v>
      </c>
      <c r="L292" s="9">
        <f>(F292/SUM(C292,F292))*SUM(E292,H292)</f>
        <v>3.9738805970149254</v>
      </c>
      <c r="M292" s="9">
        <f>G292-K292</f>
        <v>-2.6119402985074626E-2</v>
      </c>
      <c r="N292" s="10">
        <f>100*(M292/K292)</f>
        <v>-100</v>
      </c>
      <c r="O292" s="4" t="str">
        <f>IF(AND(I292&gt;=5,J292&gt;=5,K292&gt;=5,L292&gt;=5),"eligible for chi-square test","not eligible for chi-square test")</f>
        <v>not eligible for chi-square test</v>
      </c>
      <c r="S292" s="6" t="str">
        <f>IF(O292="not eligible for chi-square test","not eligible for chi-square testing",IF(Q292&gt;=0.01,"test results not statistically significant",IF(M292&lt;=0,"test results statistically significant, minority NOT overrepresented in arrests",IF(M292&gt;0,"test results statistically significant, minority overrepresented in arrests"))))</f>
        <v>not eligible for chi-square testing</v>
      </c>
    </row>
    <row r="293" spans="1:19" x14ac:dyDescent="0.2">
      <c r="A293" s="6" t="s">
        <v>369</v>
      </c>
      <c r="B293" s="7" t="s">
        <v>370</v>
      </c>
      <c r="C293" s="8">
        <v>578</v>
      </c>
      <c r="D293" s="3">
        <v>6</v>
      </c>
      <c r="E293" s="3">
        <v>572</v>
      </c>
      <c r="F293" s="3">
        <v>2</v>
      </c>
      <c r="G293" s="3">
        <v>0</v>
      </c>
      <c r="H293" s="3">
        <v>2</v>
      </c>
      <c r="I293" s="9">
        <f>(C293/SUM(C293,F293))*SUM(D293,G293)</f>
        <v>5.9793103448275859</v>
      </c>
      <c r="J293" s="9">
        <f>(C293/SUM(C293,F293))*SUM(E293,H293)</f>
        <v>572.02068965517242</v>
      </c>
      <c r="K293" s="9">
        <f>(F293/SUM(C293,F293))*SUM(D293,G293)</f>
        <v>2.0689655172413793E-2</v>
      </c>
      <c r="L293" s="9">
        <f>(F293/SUM(C293,F293))*SUM(E293,H293)</f>
        <v>1.9793103448275862</v>
      </c>
      <c r="M293" s="9">
        <f>G293-K293</f>
        <v>-2.0689655172413793E-2</v>
      </c>
      <c r="N293" s="10">
        <f>100*(M293/K293)</f>
        <v>-100</v>
      </c>
      <c r="O293" s="4" t="str">
        <f>IF(AND(I293&gt;=5,J293&gt;=5,K293&gt;=5,L293&gt;=5),"eligible for chi-square test","not eligible for chi-square test")</f>
        <v>not eligible for chi-square test</v>
      </c>
      <c r="S293" s="6" t="str">
        <f>IF(O293="not eligible for chi-square test","not eligible for chi-square testing",IF(Q293&gt;=0.01,"test results not statistically significant",IF(M293&lt;=0,"test results statistically significant, minority NOT overrepresented in arrests",IF(M293&gt;0,"test results statistically significant, minority overrepresented in arrests"))))</f>
        <v>not eligible for chi-square testing</v>
      </c>
    </row>
    <row r="294" spans="1:19" x14ac:dyDescent="0.2">
      <c r="A294" s="6" t="s">
        <v>195</v>
      </c>
      <c r="B294" s="7" t="s">
        <v>196</v>
      </c>
      <c r="C294" s="8">
        <v>772</v>
      </c>
      <c r="D294" s="3">
        <v>4</v>
      </c>
      <c r="E294" s="3">
        <v>768</v>
      </c>
      <c r="F294" s="3">
        <v>1</v>
      </c>
      <c r="G294" s="3">
        <v>0</v>
      </c>
      <c r="H294" s="3">
        <v>1</v>
      </c>
      <c r="I294" s="9">
        <f>(C294/SUM(C294,F294))*SUM(D294,G294)</f>
        <v>3.9948253557567917</v>
      </c>
      <c r="J294" s="9">
        <f>(C294/SUM(C294,F294))*SUM(E294,H294)</f>
        <v>768.0051746442432</v>
      </c>
      <c r="K294" s="9">
        <f>(F294/SUM(C294,F294))*SUM(D294,G294)</f>
        <v>5.1746442432082798E-3</v>
      </c>
      <c r="L294" s="9">
        <f>(F294/SUM(C294,F294))*SUM(E294,H294)</f>
        <v>0.99482535575679176</v>
      </c>
      <c r="M294" s="9">
        <f>G294-K294</f>
        <v>-5.1746442432082798E-3</v>
      </c>
      <c r="N294" s="10">
        <f>100*(M294/K294)</f>
        <v>-100</v>
      </c>
      <c r="O294" s="4" t="str">
        <f>IF(AND(I294&gt;=5,J294&gt;=5,K294&gt;=5,L294&gt;=5),"eligible for chi-square test","not eligible for chi-square test")</f>
        <v>not eligible for chi-square test</v>
      </c>
      <c r="S294" s="6" t="str">
        <f>IF(O294="not eligible for chi-square test","not eligible for chi-square testing",IF(Q294&gt;=0.01,"test results not statistically significant",IF(M294&lt;=0,"test results statistically significant, minority NOT overrepresented in arrests",IF(M294&gt;0,"test results statistically significant, minority overrepresented in arrests"))))</f>
        <v>not eligible for chi-square testing</v>
      </c>
    </row>
    <row r="295" spans="1:19" x14ac:dyDescent="0.2">
      <c r="A295" s="6" t="s">
        <v>425</v>
      </c>
      <c r="B295" s="7" t="s">
        <v>426</v>
      </c>
      <c r="C295" s="8">
        <v>1187</v>
      </c>
      <c r="D295" s="3">
        <v>5</v>
      </c>
      <c r="E295" s="3">
        <v>1182</v>
      </c>
      <c r="F295" s="3">
        <v>1</v>
      </c>
      <c r="G295" s="3">
        <v>0</v>
      </c>
      <c r="H295" s="3">
        <v>1</v>
      </c>
      <c r="I295" s="9">
        <f>(C295/SUM(C295,F295))*SUM(D295,G295)</f>
        <v>4.9957912457912457</v>
      </c>
      <c r="J295" s="9">
        <f>(C295/SUM(C295,F295))*SUM(E295,H295)</f>
        <v>1182.0042087542088</v>
      </c>
      <c r="K295" s="9">
        <f>(F295/SUM(C295,F295))*SUM(D295,G295)</f>
        <v>4.2087542087542087E-3</v>
      </c>
      <c r="L295" s="9">
        <f>(F295/SUM(C295,F295))*SUM(E295,H295)</f>
        <v>0.99579124579124578</v>
      </c>
      <c r="M295" s="9">
        <f>G295-K295</f>
        <v>-4.2087542087542087E-3</v>
      </c>
      <c r="N295" s="10">
        <f>100*(M295/K295)</f>
        <v>-100</v>
      </c>
      <c r="O295" s="4" t="str">
        <f>IF(AND(I295&gt;=5,J295&gt;=5,K295&gt;=5,L295&gt;=5),"eligible for chi-square test","not eligible for chi-square test")</f>
        <v>not eligible for chi-square test</v>
      </c>
      <c r="S295" s="6" t="str">
        <f>IF(O295="not eligible for chi-square test","not eligible for chi-square testing",IF(Q295&gt;=0.01,"test results not statistically significant",IF(M295&lt;=0,"test results statistically significant, minority NOT overrepresented in arrests",IF(M295&gt;0,"test results statistically significant, minority overrepresented in arrests"))))</f>
        <v>not eligible for chi-square testing</v>
      </c>
    </row>
    <row r="296" spans="1:19" x14ac:dyDescent="0.2">
      <c r="A296" s="6" t="s">
        <v>565</v>
      </c>
      <c r="B296" s="7" t="s">
        <v>566</v>
      </c>
      <c r="C296" s="8">
        <v>338</v>
      </c>
      <c r="D296" s="3">
        <v>0</v>
      </c>
      <c r="E296" s="3">
        <v>338</v>
      </c>
      <c r="F296" s="3">
        <v>1</v>
      </c>
      <c r="G296" s="3">
        <v>0</v>
      </c>
      <c r="H296" s="3">
        <v>1</v>
      </c>
      <c r="I296" s="9">
        <f>(C296/SUM(C296,F296))*SUM(D296,G296)</f>
        <v>0</v>
      </c>
      <c r="J296" s="9">
        <f>(C296/SUM(C296,F296))*SUM(E296,H296)</f>
        <v>338</v>
      </c>
      <c r="K296" s="9">
        <f>(F296/SUM(C296,F296))*SUM(D296,G296)</f>
        <v>0</v>
      </c>
      <c r="L296" s="9">
        <f>(F296/SUM(C296,F296))*SUM(E296,H296)</f>
        <v>1</v>
      </c>
      <c r="M296" s="9">
        <f>G296-K296</f>
        <v>0</v>
      </c>
      <c r="N296" s="10" t="e">
        <f>100*(M296/K296)</f>
        <v>#DIV/0!</v>
      </c>
      <c r="O296" s="4" t="str">
        <f>IF(AND(I296&gt;=5,J296&gt;=5,K296&gt;=5,L296&gt;=5),"eligible for chi-square test","not eligible for chi-square test")</f>
        <v>not eligible for chi-square test</v>
      </c>
      <c r="S296" s="6" t="str">
        <f>IF(O296="not eligible for chi-square test","not eligible for chi-square testing",IF(Q296&gt;=0.01,"test results not statistically significant",IF(M296&lt;=0,"test results statistically significant, minority NOT overrepresented in arrests",IF(M296&gt;0,"test results statistically significant, minority overrepresented in arrests"))))</f>
        <v>not eligible for chi-square testing</v>
      </c>
    </row>
    <row r="297" spans="1:19" x14ac:dyDescent="0.2">
      <c r="A297" s="6" t="s">
        <v>563</v>
      </c>
      <c r="B297" s="7" t="s">
        <v>564</v>
      </c>
      <c r="C297" s="8">
        <v>2666</v>
      </c>
      <c r="D297" s="3">
        <v>14</v>
      </c>
      <c r="E297" s="3">
        <v>2652</v>
      </c>
      <c r="F297" s="3">
        <v>0</v>
      </c>
      <c r="G297" s="3">
        <v>0</v>
      </c>
      <c r="H297" s="3">
        <v>0</v>
      </c>
      <c r="I297" s="9">
        <f>(C297/SUM(C297,F297))*SUM(D297,G297)</f>
        <v>14</v>
      </c>
      <c r="J297" s="9">
        <f>(C297/SUM(C297,F297))*SUM(E297,H297)</f>
        <v>2652</v>
      </c>
      <c r="K297" s="9">
        <f>(F297/SUM(C297,F297))*SUM(D297,G297)</f>
        <v>0</v>
      </c>
      <c r="L297" s="9">
        <f>(F297/SUM(C297,F297))*SUM(E297,H297)</f>
        <v>0</v>
      </c>
      <c r="M297" s="9">
        <f>G297-K297</f>
        <v>0</v>
      </c>
      <c r="N297" s="10" t="e">
        <f>100*(M297/K297)</f>
        <v>#DIV/0!</v>
      </c>
      <c r="O297" s="4" t="str">
        <f>IF(AND(I297&gt;=5,J297&gt;=5,K297&gt;=5,L297&gt;=5),"eligible for chi-square test","not eligible for chi-square test")</f>
        <v>not eligible for chi-square test</v>
      </c>
      <c r="S297" s="6" t="str">
        <f>IF(O297="not eligible for chi-square test","not eligible for chi-square testing",IF(Q297&gt;=0.01,"test results not statistically significant",IF(M297&lt;=0,"test results statistically significant, minority NOT overrepresented in arrests",IF(M297&gt;0,"test results statistically significant, minority overrepresented in arrests"))))</f>
        <v>not eligible for chi-square testing</v>
      </c>
    </row>
    <row r="298" spans="1:19" x14ac:dyDescent="0.2">
      <c r="A298" s="6" t="s">
        <v>581</v>
      </c>
      <c r="B298" s="7" t="s">
        <v>582</v>
      </c>
      <c r="C298" s="8">
        <v>6</v>
      </c>
      <c r="D298" s="3">
        <v>0</v>
      </c>
      <c r="E298" s="3">
        <v>6</v>
      </c>
      <c r="F298" s="3">
        <v>0</v>
      </c>
      <c r="G298" s="3">
        <v>0</v>
      </c>
      <c r="H298" s="3">
        <v>0</v>
      </c>
      <c r="I298" s="9">
        <f>(C298/SUM(C298,F298))*SUM(D298,G298)</f>
        <v>0</v>
      </c>
      <c r="J298" s="9">
        <f>(C298/SUM(C298,F298))*SUM(E298,H298)</f>
        <v>6</v>
      </c>
      <c r="K298" s="9">
        <f>(F298/SUM(C298,F298))*SUM(D298,G298)</f>
        <v>0</v>
      </c>
      <c r="L298" s="9">
        <f>(F298/SUM(C298,F298))*SUM(E298,H298)</f>
        <v>0</v>
      </c>
      <c r="M298" s="9">
        <f>G298-K298</f>
        <v>0</v>
      </c>
      <c r="N298" s="10" t="e">
        <f>100*(M298/K298)</f>
        <v>#DIV/0!</v>
      </c>
      <c r="O298" s="4" t="str">
        <f>IF(AND(I298&gt;=5,J298&gt;=5,K298&gt;=5,L298&gt;=5),"eligible for chi-square test","not eligible for chi-square test")</f>
        <v>not eligible for chi-square test</v>
      </c>
      <c r="S298" s="6" t="str">
        <f>IF(O298="not eligible for chi-square test","not eligible for chi-square testing",IF(Q298&gt;=0.01,"test results not statistically significant",IF(M298&lt;=0,"test results statistically significant, minority NOT overrepresented in arrests",IF(M298&gt;0,"test results statistically significant, minority overrepresented in arrests"))))</f>
        <v>not eligible for chi-square testing</v>
      </c>
    </row>
    <row r="299" spans="1:19" x14ac:dyDescent="0.2">
      <c r="A299" s="6" t="s">
        <v>579</v>
      </c>
      <c r="B299" s="7" t="s">
        <v>580</v>
      </c>
      <c r="C299" s="8">
        <v>3565</v>
      </c>
      <c r="D299" s="3">
        <v>90</v>
      </c>
      <c r="E299" s="3">
        <v>3475</v>
      </c>
      <c r="F299" s="3">
        <v>5</v>
      </c>
      <c r="G299" s="3">
        <v>0</v>
      </c>
      <c r="H299" s="3">
        <v>5</v>
      </c>
      <c r="I299" s="9">
        <f>(C299/SUM(C299,F299))*SUM(D299,G299)</f>
        <v>89.87394957983193</v>
      </c>
      <c r="J299" s="9">
        <f>(C299/SUM(C299,F299))*SUM(E299,H299)</f>
        <v>3475.1260504201682</v>
      </c>
      <c r="K299" s="9">
        <f>(F299/SUM(C299,F299))*SUM(D299,G299)</f>
        <v>0.12605042016806722</v>
      </c>
      <c r="L299" s="9">
        <f>(F299/SUM(C299,F299))*SUM(E299,H299)</f>
        <v>4.8739495798319332</v>
      </c>
      <c r="M299" s="9">
        <f>G299-K299</f>
        <v>-0.12605042016806722</v>
      </c>
      <c r="N299" s="10">
        <f>100*(M299/K299)</f>
        <v>-100</v>
      </c>
      <c r="O299" s="4" t="str">
        <f>IF(AND(I299&gt;=5,J299&gt;=5,K299&gt;=5,L299&gt;=5),"eligible for chi-square test","not eligible for chi-square test")</f>
        <v>not eligible for chi-square test</v>
      </c>
      <c r="S299" s="6" t="str">
        <f>IF(O299="not eligible for chi-square test","not eligible for chi-square testing",IF(Q299&gt;=0.01,"test results not statistically significant",IF(M299&lt;=0,"test results statistically significant, minority NOT overrepresented in arrests",IF(M299&gt;0,"test results statistically significant, minority overrepresented in arrests"))))</f>
        <v>not eligible for chi-square testing</v>
      </c>
    </row>
    <row r="300" spans="1:19" x14ac:dyDescent="0.2">
      <c r="A300" s="6" t="s">
        <v>183</v>
      </c>
      <c r="B300" s="7" t="s">
        <v>184</v>
      </c>
      <c r="C300" s="8">
        <v>384</v>
      </c>
      <c r="D300" s="3">
        <v>5</v>
      </c>
      <c r="E300" s="3">
        <v>379</v>
      </c>
      <c r="F300" s="3">
        <v>0</v>
      </c>
      <c r="G300" s="3">
        <v>0</v>
      </c>
      <c r="H300" s="3">
        <v>0</v>
      </c>
      <c r="I300" s="9">
        <f>(C300/SUM(C300,F300))*SUM(D300,G300)</f>
        <v>5</v>
      </c>
      <c r="J300" s="9">
        <f>(C300/SUM(C300,F300))*SUM(E300,H300)</f>
        <v>379</v>
      </c>
      <c r="K300" s="9">
        <f>(F300/SUM(C300,F300))*SUM(D300,G300)</f>
        <v>0</v>
      </c>
      <c r="L300" s="9">
        <f>(F300/SUM(C300,F300))*SUM(E300,H300)</f>
        <v>0</v>
      </c>
      <c r="M300" s="9">
        <f>G300-K300</f>
        <v>0</v>
      </c>
      <c r="N300" s="10" t="e">
        <f>100*(M300/K300)</f>
        <v>#DIV/0!</v>
      </c>
      <c r="O300" s="4" t="str">
        <f>IF(AND(I300&gt;=5,J300&gt;=5,K300&gt;=5,L300&gt;=5),"eligible for chi-square test","not eligible for chi-square test")</f>
        <v>not eligible for chi-square test</v>
      </c>
      <c r="S300" s="6" t="str">
        <f>IF(O300="not eligible for chi-square test","not eligible for chi-square testing",IF(Q300&gt;=0.01,"test results not statistically significant",IF(M300&lt;=0,"test results statistically significant, minority NOT overrepresented in arrests",IF(M300&gt;0,"test results statistically significant, minority overrepresented in arrests"))))</f>
        <v>not eligible for chi-square testing</v>
      </c>
    </row>
    <row r="301" spans="1:19" x14ac:dyDescent="0.2">
      <c r="A301" s="6" t="s">
        <v>253</v>
      </c>
      <c r="B301" s="7" t="s">
        <v>254</v>
      </c>
      <c r="C301" s="8">
        <v>301</v>
      </c>
      <c r="D301" s="3">
        <v>0</v>
      </c>
      <c r="E301" s="3">
        <v>301</v>
      </c>
      <c r="F301" s="3">
        <v>0</v>
      </c>
      <c r="G301" s="3">
        <v>0</v>
      </c>
      <c r="H301" s="3">
        <v>0</v>
      </c>
      <c r="I301" s="9">
        <f>(C301/SUM(C301,F301))*SUM(D301,G301)</f>
        <v>0</v>
      </c>
      <c r="J301" s="9">
        <f>(C301/SUM(C301,F301))*SUM(E301,H301)</f>
        <v>301</v>
      </c>
      <c r="K301" s="9">
        <f>(F301/SUM(C301,F301))*SUM(D301,G301)</f>
        <v>0</v>
      </c>
      <c r="L301" s="9">
        <f>(F301/SUM(C301,F301))*SUM(E301,H301)</f>
        <v>0</v>
      </c>
      <c r="M301" s="9">
        <f>G301-K301</f>
        <v>0</v>
      </c>
      <c r="N301" s="10" t="e">
        <f>100*(M301/K301)</f>
        <v>#DIV/0!</v>
      </c>
      <c r="O301" s="4" t="str">
        <f>IF(AND(I301&gt;=5,J301&gt;=5,K301&gt;=5,L301&gt;=5),"eligible for chi-square test","not eligible for chi-square test")</f>
        <v>not eligible for chi-square test</v>
      </c>
      <c r="S301" s="6" t="str">
        <f>IF(O301="not eligible for chi-square test","not eligible for chi-square testing",IF(Q301&gt;=0.01,"test results not statistically significant",IF(M301&lt;=0,"test results statistically significant, minority NOT overrepresented in arrests",IF(M301&gt;0,"test results statistically significant, minority overrepresented in arrests"))))</f>
        <v>not eligible for chi-square testing</v>
      </c>
    </row>
    <row r="302" spans="1:19" x14ac:dyDescent="0.2">
      <c r="A302" s="6" t="s">
        <v>429</v>
      </c>
      <c r="B302" s="7" t="s">
        <v>430</v>
      </c>
      <c r="C302" s="8">
        <v>827</v>
      </c>
      <c r="D302" s="3">
        <v>11</v>
      </c>
      <c r="E302" s="3">
        <v>816</v>
      </c>
      <c r="F302" s="3">
        <v>0</v>
      </c>
      <c r="G302" s="3">
        <v>0</v>
      </c>
      <c r="H302" s="3">
        <v>0</v>
      </c>
      <c r="I302" s="9">
        <f>(C302/SUM(C302,F302))*SUM(D302,G302)</f>
        <v>11</v>
      </c>
      <c r="J302" s="9">
        <f>(C302/SUM(C302,F302))*SUM(E302,H302)</f>
        <v>816</v>
      </c>
      <c r="K302" s="9">
        <f>(F302/SUM(C302,F302))*SUM(D302,G302)</f>
        <v>0</v>
      </c>
      <c r="L302" s="9">
        <f>(F302/SUM(C302,F302))*SUM(E302,H302)</f>
        <v>0</v>
      </c>
      <c r="M302" s="9">
        <f>G302-K302</f>
        <v>0</v>
      </c>
      <c r="N302" s="10" t="e">
        <f>100*(M302/K302)</f>
        <v>#DIV/0!</v>
      </c>
      <c r="O302" s="4" t="str">
        <f>IF(AND(I302&gt;=5,J302&gt;=5,K302&gt;=5,L302&gt;=5),"eligible for chi-square test","not eligible for chi-square test")</f>
        <v>not eligible for chi-square test</v>
      </c>
      <c r="S302" s="6" t="str">
        <f>IF(O302="not eligible for chi-square test","not eligible for chi-square testing",IF(Q302&gt;=0.01,"test results not statistically significant",IF(M302&lt;=0,"test results statistically significant, minority NOT overrepresented in arrests",IF(M302&gt;0,"test results statistically significant, minority overrepresented in arrests"))))</f>
        <v>not eligible for chi-square testing</v>
      </c>
    </row>
    <row r="303" spans="1:19" x14ac:dyDescent="0.2">
      <c r="A303" s="6" t="s">
        <v>435</v>
      </c>
      <c r="B303" s="7" t="s">
        <v>436</v>
      </c>
      <c r="C303" s="8">
        <v>436</v>
      </c>
      <c r="D303" s="3">
        <v>4</v>
      </c>
      <c r="E303" s="3">
        <v>432</v>
      </c>
      <c r="F303" s="3">
        <v>1</v>
      </c>
      <c r="G303" s="3">
        <v>0</v>
      </c>
      <c r="H303" s="3">
        <v>1</v>
      </c>
      <c r="I303" s="9">
        <f>(C303/SUM(C303,F303))*SUM(D303,G303)</f>
        <v>3.9908466819221968</v>
      </c>
      <c r="J303" s="9">
        <f>(C303/SUM(C303,F303))*SUM(E303,H303)</f>
        <v>432.00915331807778</v>
      </c>
      <c r="K303" s="9">
        <f>(F303/SUM(C303,F303))*SUM(D303,G303)</f>
        <v>9.1533180778032037E-3</v>
      </c>
      <c r="L303" s="9">
        <f>(F303/SUM(C303,F303))*SUM(E303,H303)</f>
        <v>0.99084668192219683</v>
      </c>
      <c r="M303" s="9">
        <f>G303-K303</f>
        <v>-9.1533180778032037E-3</v>
      </c>
      <c r="N303" s="10">
        <f>100*(M303/K303)</f>
        <v>-100</v>
      </c>
      <c r="O303" s="4" t="str">
        <f>IF(AND(I303&gt;=5,J303&gt;=5,K303&gt;=5,L303&gt;=5),"eligible for chi-square test","not eligible for chi-square test")</f>
        <v>not eligible for chi-square test</v>
      </c>
      <c r="S303" s="6" t="str">
        <f>IF(O303="not eligible for chi-square test","not eligible for chi-square testing",IF(Q303&gt;=0.01,"test results not statistically significant",IF(M303&lt;=0,"test results statistically significant, minority NOT overrepresented in arrests",IF(M303&gt;0,"test results statistically significant, minority overrepresented in arrests"))))</f>
        <v>not eligible for chi-square testing</v>
      </c>
    </row>
    <row r="304" spans="1:19" x14ac:dyDescent="0.2">
      <c r="A304" s="6" t="s">
        <v>37</v>
      </c>
      <c r="B304" s="7" t="s">
        <v>38</v>
      </c>
      <c r="C304" s="8">
        <v>39</v>
      </c>
      <c r="D304" s="3">
        <v>0</v>
      </c>
      <c r="E304" s="3">
        <v>39</v>
      </c>
      <c r="F304" s="3">
        <v>0</v>
      </c>
      <c r="G304" s="3">
        <v>0</v>
      </c>
      <c r="H304" s="3">
        <v>0</v>
      </c>
      <c r="I304" s="9">
        <f>(C304/SUM(C304,F304))*SUM(D304,G304)</f>
        <v>0</v>
      </c>
      <c r="J304" s="9">
        <f>(C304/SUM(C304,F304))*SUM(E304,H304)</f>
        <v>39</v>
      </c>
      <c r="K304" s="9">
        <f>(F304/SUM(C304,F304))*SUM(D304,G304)</f>
        <v>0</v>
      </c>
      <c r="L304" s="9">
        <f>(F304/SUM(C304,F304))*SUM(E304,H304)</f>
        <v>0</v>
      </c>
      <c r="M304" s="9">
        <f>G304-K304</f>
        <v>0</v>
      </c>
      <c r="N304" s="10" t="e">
        <f>100*(M304/K304)</f>
        <v>#DIV/0!</v>
      </c>
      <c r="O304" s="4" t="str">
        <f>IF(AND(I304&gt;=5,J304&gt;=5,K304&gt;=5,L304&gt;=5),"eligible for chi-square test","not eligible for chi-square test")</f>
        <v>not eligible for chi-square test</v>
      </c>
      <c r="S304" s="6" t="str">
        <f>IF(O304="not eligible for chi-square test","not eligible for chi-square testing",IF(Q304&gt;=0.01,"test results not statistically significant",IF(M304&lt;=0,"test results statistically significant, minority NOT overrepresented in arrests",IF(M304&gt;0,"test results statistically significant, minority overrepresented in arrests"))))</f>
        <v>not eligible for chi-square testing</v>
      </c>
    </row>
    <row r="305" spans="1:19" x14ac:dyDescent="0.2">
      <c r="A305" s="6" t="s">
        <v>375</v>
      </c>
      <c r="B305" s="7" t="s">
        <v>376</v>
      </c>
      <c r="C305" s="8">
        <v>629</v>
      </c>
      <c r="D305" s="3">
        <v>4</v>
      </c>
      <c r="E305" s="3">
        <v>625</v>
      </c>
      <c r="F305" s="3">
        <v>4</v>
      </c>
      <c r="G305" s="3">
        <v>0</v>
      </c>
      <c r="H305" s="3">
        <v>4</v>
      </c>
      <c r="I305" s="9">
        <f>(C305/SUM(C305,F305))*SUM(D305,G305)</f>
        <v>3.9747235387045814</v>
      </c>
      <c r="J305" s="9">
        <f>(C305/SUM(C305,F305))*SUM(E305,H305)</f>
        <v>625.02527646129545</v>
      </c>
      <c r="K305" s="9">
        <f>(F305/SUM(C305,F305))*SUM(D305,G305)</f>
        <v>2.5276461295418641E-2</v>
      </c>
      <c r="L305" s="9">
        <f>(F305/SUM(C305,F305))*SUM(E305,H305)</f>
        <v>3.9747235387045814</v>
      </c>
      <c r="M305" s="9">
        <f>G305-K305</f>
        <v>-2.5276461295418641E-2</v>
      </c>
      <c r="N305" s="10">
        <f>100*(M305/K305)</f>
        <v>-100</v>
      </c>
      <c r="O305" s="4" t="str">
        <f>IF(AND(I305&gt;=5,J305&gt;=5,K305&gt;=5,L305&gt;=5),"eligible for chi-square test","not eligible for chi-square test")</f>
        <v>not eligible for chi-square test</v>
      </c>
      <c r="S305" s="6" t="str">
        <f>IF(O305="not eligible for chi-square test","not eligible for chi-square testing",IF(Q305&gt;=0.01,"test results not statistically significant",IF(M305&lt;=0,"test results statistically significant, minority NOT overrepresented in arrests",IF(M305&gt;0,"test results statistically significant, minority overrepresented in arrests"))))</f>
        <v>not eligible for chi-square testing</v>
      </c>
    </row>
    <row r="306" spans="1:19" x14ac:dyDescent="0.2">
      <c r="A306" s="6" t="s">
        <v>439</v>
      </c>
      <c r="B306" s="7" t="s">
        <v>440</v>
      </c>
      <c r="C306" s="8">
        <v>1644</v>
      </c>
      <c r="D306" s="3">
        <v>0</v>
      </c>
      <c r="E306" s="3">
        <v>1644</v>
      </c>
      <c r="F306" s="3">
        <v>6</v>
      </c>
      <c r="G306" s="3">
        <v>0</v>
      </c>
      <c r="H306" s="3">
        <v>6</v>
      </c>
      <c r="I306" s="9">
        <f>(C306/SUM(C306,F306))*SUM(D306,G306)</f>
        <v>0</v>
      </c>
      <c r="J306" s="9">
        <f>(C306/SUM(C306,F306))*SUM(E306,H306)</f>
        <v>1644</v>
      </c>
      <c r="K306" s="9">
        <f>(F306/SUM(C306,F306))*SUM(D306,G306)</f>
        <v>0</v>
      </c>
      <c r="L306" s="9">
        <f>(F306/SUM(C306,F306))*SUM(E306,H306)</f>
        <v>6</v>
      </c>
      <c r="M306" s="9">
        <f>G306-K306</f>
        <v>0</v>
      </c>
      <c r="N306" s="10" t="e">
        <f>100*(M306/K306)</f>
        <v>#DIV/0!</v>
      </c>
      <c r="O306" s="4" t="str">
        <f>IF(AND(I306&gt;=5,J306&gt;=5,K306&gt;=5,L306&gt;=5),"eligible for chi-square test","not eligible for chi-square test")</f>
        <v>not eligible for chi-square test</v>
      </c>
      <c r="S306" s="6" t="str">
        <f>IF(O306="not eligible for chi-square test","not eligible for chi-square testing",IF(Q306&gt;=0.01,"test results not statistically significant",IF(M306&lt;=0,"test results statistically significant, minority NOT overrepresented in arrests",IF(M306&gt;0,"test results statistically significant, minority overrepresented in arrests"))))</f>
        <v>not eligible for chi-square testing</v>
      </c>
    </row>
    <row r="307" spans="1:19" x14ac:dyDescent="0.2">
      <c r="A307" s="6" t="s">
        <v>441</v>
      </c>
      <c r="B307" s="7" t="s">
        <v>442</v>
      </c>
      <c r="C307" s="8">
        <v>1472</v>
      </c>
      <c r="D307" s="3">
        <v>0</v>
      </c>
      <c r="E307" s="3">
        <v>1472</v>
      </c>
      <c r="F307" s="3">
        <v>4</v>
      </c>
      <c r="G307" s="3">
        <v>0</v>
      </c>
      <c r="H307" s="3">
        <v>4</v>
      </c>
      <c r="I307" s="9">
        <f>(C307/SUM(C307,F307))*SUM(D307,G307)</f>
        <v>0</v>
      </c>
      <c r="J307" s="9">
        <f>(C307/SUM(C307,F307))*SUM(E307,H307)</f>
        <v>1472</v>
      </c>
      <c r="K307" s="9">
        <f>(F307/SUM(C307,F307))*SUM(D307,G307)</f>
        <v>0</v>
      </c>
      <c r="L307" s="9">
        <f>(F307/SUM(C307,F307))*SUM(E307,H307)</f>
        <v>4</v>
      </c>
      <c r="M307" s="9">
        <f>G307-K307</f>
        <v>0</v>
      </c>
      <c r="N307" s="10" t="e">
        <f>100*(M307/K307)</f>
        <v>#DIV/0!</v>
      </c>
      <c r="O307" s="4" t="str">
        <f>IF(AND(I307&gt;=5,J307&gt;=5,K307&gt;=5,L307&gt;=5),"eligible for chi-square test","not eligible for chi-square test")</f>
        <v>not eligible for chi-square test</v>
      </c>
      <c r="S307" s="6" t="str">
        <f>IF(O307="not eligible for chi-square test","not eligible for chi-square testing",IF(Q307&gt;=0.01,"test results not statistically significant",IF(M307&lt;=0,"test results statistically significant, minority NOT overrepresented in arrests",IF(M307&gt;0,"test results statistically significant, minority overrepresented in arrests"))))</f>
        <v>not eligible for chi-square testing</v>
      </c>
    </row>
    <row r="308" spans="1:19" x14ac:dyDescent="0.2">
      <c r="A308" s="6" t="s">
        <v>445</v>
      </c>
      <c r="B308" s="7" t="s">
        <v>446</v>
      </c>
      <c r="C308" s="8">
        <v>4402</v>
      </c>
      <c r="D308" s="3">
        <v>61</v>
      </c>
      <c r="E308" s="3">
        <v>4341</v>
      </c>
      <c r="F308" s="3">
        <v>21</v>
      </c>
      <c r="G308" s="3">
        <v>0</v>
      </c>
      <c r="H308" s="3">
        <v>21</v>
      </c>
      <c r="I308" s="9">
        <f>(C308/SUM(C308,F308))*SUM(D308,G308)</f>
        <v>60.710377571783859</v>
      </c>
      <c r="J308" s="9">
        <f>(C308/SUM(C308,F308))*SUM(E308,H308)</f>
        <v>4341.2896224282167</v>
      </c>
      <c r="K308" s="9">
        <f>(F308/SUM(C308,F308))*SUM(D308,G308)</f>
        <v>0.28962242821614292</v>
      </c>
      <c r="L308" s="9">
        <f>(F308/SUM(C308,F308))*SUM(E308,H308)</f>
        <v>20.710377571783859</v>
      </c>
      <c r="M308" s="9">
        <f>G308-K308</f>
        <v>-0.28962242821614292</v>
      </c>
      <c r="N308" s="10">
        <f>100*(M308/K308)</f>
        <v>-100</v>
      </c>
      <c r="O308" s="4" t="str">
        <f>IF(AND(I308&gt;=5,J308&gt;=5,K308&gt;=5,L308&gt;=5),"eligible for chi-square test","not eligible for chi-square test")</f>
        <v>not eligible for chi-square test</v>
      </c>
      <c r="S308" s="6" t="str">
        <f>IF(O308="not eligible for chi-square test","not eligible for chi-square testing",IF(Q308&gt;=0.01,"test results not statistically significant",IF(M308&lt;=0,"test results statistically significant, minority NOT overrepresented in arrests",IF(M308&gt;0,"test results statistically significant, minority overrepresented in arrests"))))</f>
        <v>not eligible for chi-square testing</v>
      </c>
    </row>
  </sheetData>
  <sortState xmlns:xlrd2="http://schemas.microsoft.com/office/spreadsheetml/2017/richdata2" ref="A3:S308">
    <sortCondition ref="A30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Black - Arrests</vt:lpstr>
      <vt:lpstr>Hisp - Arrests</vt:lpstr>
      <vt:lpstr>API - Arrests</vt:lpstr>
      <vt:lpstr>Native - Arrests</vt:lpstr>
    </vt:vector>
  </TitlesOfParts>
  <Company>VITA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Moorefield, Bryan (DCJS)</dc:creator>
  <cp:lastModifiedBy>Blackwell, Karen (DCJS)</cp:lastModifiedBy>
  <dcterms:created xsi:type="dcterms:W3CDTF">2025-05-15T16:01:18Z</dcterms:created>
  <dcterms:modified xsi:type="dcterms:W3CDTF">2025-06-12T19:05:13Z</dcterms:modified>
</cp:coreProperties>
</file>